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mc:AlternateContent xmlns:mc="http://schemas.openxmlformats.org/markup-compatibility/2006">
    <mc:Choice Requires="x15">
      <x15ac:absPath xmlns:x15ac="http://schemas.microsoft.com/office/spreadsheetml/2010/11/ac" url="C:\Users\Mikael Chenko\Downloads\"/>
    </mc:Choice>
  </mc:AlternateContent>
  <xr:revisionPtr revIDLastSave="0" documentId="13_ncr:1_{846D00BF-E775-4983-83BF-779722FA16B0}" xr6:coauthVersionLast="47" xr6:coauthVersionMax="47" xr10:uidLastSave="{00000000-0000-0000-0000-000000000000}"/>
  <bookViews>
    <workbookView xWindow="3348" yWindow="3348" windowWidth="17280" windowHeight="8880" firstSheet="1" activeTab="1" xr2:uid="{00000000-000D-0000-FFFF-FFFF00000000}"/>
  </bookViews>
  <sheets>
    <sheet name="MONTHENTRY" sheetId="8" state="hidden" r:id="rId1"/>
    <sheet name="Sum &amp; FG" sheetId="4" r:id="rId2"/>
    <sheet name="State Details" sheetId="12" r:id="rId3"/>
    <sheet name="LG Details" sheetId="17" r:id="rId4"/>
    <sheet name="Ecology to States" sheetId="13" r:id="rId5"/>
    <sheet name="SumSum" sheetId="14" r:id="rId6"/>
    <sheet name="Ecology to Individual LGCs (2)" sheetId="19" r:id="rId7"/>
  </sheets>
  <definedNames>
    <definedName name="ACCTDATE">#REF!</definedName>
    <definedName name="acctmonth">MONTHENTRY!$F$6</definedName>
    <definedName name="previuosmonth">MONTHENTRY!$B$6</definedName>
    <definedName name="_xlnm.Print_Area" localSheetId="5">SumSum!$A$1:$J$43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9" i="4" l="1"/>
  <c r="H27" i="4"/>
  <c r="E28" i="4"/>
  <c r="G21" i="4"/>
  <c r="G7" i="4"/>
  <c r="G8" i="4"/>
  <c r="G9" i="4"/>
  <c r="G10" i="4"/>
  <c r="G11" i="4"/>
  <c r="G12" i="4"/>
  <c r="G13" i="4"/>
  <c r="G14" i="4"/>
  <c r="G15" i="4"/>
  <c r="G16" i="4"/>
  <c r="G17" i="4"/>
  <c r="G18" i="4"/>
  <c r="G19" i="4"/>
  <c r="G20" i="4"/>
  <c r="G6" i="4"/>
  <c r="E780" i="19"/>
  <c r="D780" i="19"/>
  <c r="F779" i="19"/>
  <c r="F778" i="19"/>
  <c r="F777" i="19"/>
  <c r="F776" i="19"/>
  <c r="F775" i="19"/>
  <c r="F774" i="19"/>
  <c r="F773" i="19"/>
  <c r="F772" i="19"/>
  <c r="F771" i="19"/>
  <c r="F770" i="19"/>
  <c r="F769" i="19"/>
  <c r="F768" i="19"/>
  <c r="F767" i="19"/>
  <c r="F766" i="19"/>
  <c r="F765" i="19"/>
  <c r="F764" i="19"/>
  <c r="F763" i="19"/>
  <c r="F762" i="19"/>
  <c r="F761" i="19"/>
  <c r="F760" i="19"/>
  <c r="F759" i="19"/>
  <c r="F758" i="19"/>
  <c r="F757" i="19"/>
  <c r="F756" i="19"/>
  <c r="F755" i="19"/>
  <c r="F754" i="19"/>
  <c r="F753" i="19"/>
  <c r="F752" i="19"/>
  <c r="F751" i="19"/>
  <c r="F750" i="19"/>
  <c r="F749" i="19"/>
  <c r="F748" i="19"/>
  <c r="F747" i="19"/>
  <c r="F746" i="19"/>
  <c r="F745" i="19"/>
  <c r="F744" i="19"/>
  <c r="F743" i="19"/>
  <c r="F742" i="19"/>
  <c r="F741" i="19"/>
  <c r="F740" i="19"/>
  <c r="F739" i="19"/>
  <c r="F738" i="19"/>
  <c r="F737" i="19"/>
  <c r="F736" i="19"/>
  <c r="F735" i="19"/>
  <c r="F734" i="19"/>
  <c r="F733" i="19"/>
  <c r="F732" i="19"/>
  <c r="F731" i="19"/>
  <c r="F730" i="19"/>
  <c r="F729" i="19"/>
  <c r="F728" i="19"/>
  <c r="F727" i="19"/>
  <c r="F726" i="19"/>
  <c r="F725" i="19"/>
  <c r="F724" i="19"/>
  <c r="F723" i="19"/>
  <c r="F722" i="19"/>
  <c r="F721" i="19"/>
  <c r="F720" i="19"/>
  <c r="F719" i="19"/>
  <c r="F718" i="19"/>
  <c r="F717" i="19"/>
  <c r="F716" i="19"/>
  <c r="F715" i="19"/>
  <c r="F714" i="19"/>
  <c r="F713" i="19"/>
  <c r="F712" i="19"/>
  <c r="F711" i="19"/>
  <c r="F710" i="19"/>
  <c r="F709" i="19"/>
  <c r="F708" i="19"/>
  <c r="F707" i="19"/>
  <c r="F706" i="19"/>
  <c r="F705" i="19"/>
  <c r="F704" i="19"/>
  <c r="F703" i="19"/>
  <c r="F702" i="19"/>
  <c r="F701" i="19"/>
  <c r="F700" i="19"/>
  <c r="F699" i="19"/>
  <c r="F698" i="19"/>
  <c r="F697" i="19"/>
  <c r="F696" i="19"/>
  <c r="F695" i="19"/>
  <c r="F694" i="19"/>
  <c r="F693" i="19"/>
  <c r="F692" i="19"/>
  <c r="F691" i="19"/>
  <c r="F690" i="19"/>
  <c r="F689" i="19"/>
  <c r="F688" i="19"/>
  <c r="F687" i="19"/>
  <c r="F686" i="19"/>
  <c r="F685" i="19"/>
  <c r="F684" i="19"/>
  <c r="F683" i="19"/>
  <c r="F682" i="19"/>
  <c r="F681" i="19"/>
  <c r="F680" i="19"/>
  <c r="F679" i="19"/>
  <c r="F678" i="19"/>
  <c r="F677" i="19"/>
  <c r="F676" i="19"/>
  <c r="F675" i="19"/>
  <c r="F674" i="19"/>
  <c r="F673" i="19"/>
  <c r="F672" i="19"/>
  <c r="F671" i="19"/>
  <c r="F670" i="19"/>
  <c r="F669" i="19"/>
  <c r="F668" i="19"/>
  <c r="F667" i="19"/>
  <c r="F666" i="19"/>
  <c r="F665" i="19"/>
  <c r="F664" i="19"/>
  <c r="F663" i="19"/>
  <c r="F662" i="19"/>
  <c r="F661" i="19"/>
  <c r="F660" i="19"/>
  <c r="F659" i="19"/>
  <c r="F658" i="19"/>
  <c r="F657" i="19"/>
  <c r="F656" i="19"/>
  <c r="F655" i="19"/>
  <c r="F654" i="19"/>
  <c r="F653" i="19"/>
  <c r="F652" i="19"/>
  <c r="F651" i="19"/>
  <c r="F650" i="19"/>
  <c r="F649" i="19"/>
  <c r="F648" i="19"/>
  <c r="F647" i="19"/>
  <c r="F646" i="19"/>
  <c r="F645" i="19"/>
  <c r="F644" i="19"/>
  <c r="F643" i="19"/>
  <c r="F642" i="19"/>
  <c r="F641" i="19"/>
  <c r="F640" i="19"/>
  <c r="F639" i="19"/>
  <c r="F638" i="19"/>
  <c r="F637" i="19"/>
  <c r="F636" i="19"/>
  <c r="F635" i="19"/>
  <c r="F634" i="19"/>
  <c r="F633" i="19"/>
  <c r="F632" i="19"/>
  <c r="F631" i="19"/>
  <c r="F630" i="19"/>
  <c r="F629" i="19"/>
  <c r="F628" i="19"/>
  <c r="F627" i="19"/>
  <c r="F626" i="19"/>
  <c r="F625" i="19"/>
  <c r="F624" i="19"/>
  <c r="F623" i="19"/>
  <c r="F622" i="19"/>
  <c r="F621" i="19"/>
  <c r="F620" i="19"/>
  <c r="F619" i="19"/>
  <c r="F618" i="19"/>
  <c r="F617" i="19"/>
  <c r="F616" i="19"/>
  <c r="F615" i="19"/>
  <c r="F614" i="19"/>
  <c r="F613" i="19"/>
  <c r="F612" i="19"/>
  <c r="F611" i="19"/>
  <c r="F610" i="19"/>
  <c r="F609" i="19"/>
  <c r="F608" i="19"/>
  <c r="F607" i="19"/>
  <c r="F606" i="19"/>
  <c r="F605" i="19"/>
  <c r="F604" i="19"/>
  <c r="F603" i="19"/>
  <c r="F602" i="19"/>
  <c r="F601" i="19"/>
  <c r="F600" i="19"/>
  <c r="F599" i="19"/>
  <c r="F598" i="19"/>
  <c r="F597" i="19"/>
  <c r="F596" i="19"/>
  <c r="F595" i="19"/>
  <c r="F594" i="19"/>
  <c r="F593" i="19"/>
  <c r="F592" i="19"/>
  <c r="F591" i="19"/>
  <c r="F590" i="19"/>
  <c r="F589" i="19"/>
  <c r="F588" i="19"/>
  <c r="F587" i="19"/>
  <c r="F586" i="19"/>
  <c r="F585" i="19"/>
  <c r="F584" i="19"/>
  <c r="F583" i="19"/>
  <c r="F582" i="19"/>
  <c r="F581" i="19"/>
  <c r="F580" i="19"/>
  <c r="F579" i="19"/>
  <c r="F578" i="19"/>
  <c r="F577" i="19"/>
  <c r="F576" i="19"/>
  <c r="F575" i="19"/>
  <c r="F574" i="19"/>
  <c r="F573" i="19"/>
  <c r="F572" i="19"/>
  <c r="F571" i="19"/>
  <c r="F570" i="19"/>
  <c r="F569" i="19"/>
  <c r="F568" i="19"/>
  <c r="F567" i="19"/>
  <c r="F566" i="19"/>
  <c r="F565" i="19"/>
  <c r="F564" i="19"/>
  <c r="F563" i="19"/>
  <c r="F562" i="19"/>
  <c r="F561" i="19"/>
  <c r="F560" i="19"/>
  <c r="F559" i="19"/>
  <c r="F558" i="19"/>
  <c r="F557" i="19"/>
  <c r="F556" i="19"/>
  <c r="F555" i="19"/>
  <c r="F554" i="19"/>
  <c r="F553" i="19"/>
  <c r="F552" i="19"/>
  <c r="F551" i="19"/>
  <c r="F550" i="19"/>
  <c r="F549" i="19"/>
  <c r="F548" i="19"/>
  <c r="F547" i="19"/>
  <c r="F546" i="19"/>
  <c r="F545" i="19"/>
  <c r="F544" i="19"/>
  <c r="F543" i="19"/>
  <c r="F542" i="19"/>
  <c r="F541" i="19"/>
  <c r="F540" i="19"/>
  <c r="F539" i="19"/>
  <c r="F538" i="19"/>
  <c r="F537" i="19"/>
  <c r="F536" i="19"/>
  <c r="F535" i="19"/>
  <c r="F534" i="19"/>
  <c r="F533" i="19"/>
  <c r="F532" i="19"/>
  <c r="F531" i="19"/>
  <c r="F530" i="19"/>
  <c r="F529" i="19"/>
  <c r="F528" i="19"/>
  <c r="F527" i="19"/>
  <c r="F526" i="19"/>
  <c r="F525" i="19"/>
  <c r="F524" i="19"/>
  <c r="F523" i="19"/>
  <c r="F522" i="19"/>
  <c r="F521" i="19"/>
  <c r="F520" i="19"/>
  <c r="F519" i="19"/>
  <c r="F518" i="19"/>
  <c r="F517" i="19"/>
  <c r="F516" i="19"/>
  <c r="F515" i="19"/>
  <c r="F514" i="19"/>
  <c r="F513" i="19"/>
  <c r="F512" i="19"/>
  <c r="F511" i="19"/>
  <c r="F510" i="19"/>
  <c r="F509" i="19"/>
  <c r="F508" i="19"/>
  <c r="F507" i="19"/>
  <c r="F506" i="19"/>
  <c r="F505" i="19"/>
  <c r="F504" i="19"/>
  <c r="F503" i="19"/>
  <c r="F502" i="19"/>
  <c r="F501" i="19"/>
  <c r="F500" i="19"/>
  <c r="F499" i="19"/>
  <c r="F498" i="19"/>
  <c r="F497" i="19"/>
  <c r="F496" i="19"/>
  <c r="F495" i="19"/>
  <c r="F494" i="19"/>
  <c r="F493" i="19"/>
  <c r="F492" i="19"/>
  <c r="F491" i="19"/>
  <c r="F490" i="19"/>
  <c r="F489" i="19"/>
  <c r="F488" i="19"/>
  <c r="F487" i="19"/>
  <c r="F486" i="19"/>
  <c r="F485" i="19"/>
  <c r="F484" i="19"/>
  <c r="F483" i="19"/>
  <c r="F482" i="19"/>
  <c r="F481" i="19"/>
  <c r="F480" i="19"/>
  <c r="F479" i="19"/>
  <c r="F478" i="19"/>
  <c r="F477" i="19"/>
  <c r="F476" i="19"/>
  <c r="F475" i="19"/>
  <c r="F474" i="19"/>
  <c r="F473" i="19"/>
  <c r="F472" i="19"/>
  <c r="F471" i="19"/>
  <c r="F470" i="19"/>
  <c r="F469" i="19"/>
  <c r="F468" i="19"/>
  <c r="F467" i="19"/>
  <c r="F466" i="19"/>
  <c r="F465" i="19"/>
  <c r="F464" i="19"/>
  <c r="F463" i="19"/>
  <c r="F462" i="19"/>
  <c r="F461" i="19"/>
  <c r="F460" i="19"/>
  <c r="F459" i="19"/>
  <c r="F458" i="19"/>
  <c r="F457" i="19"/>
  <c r="F456" i="19"/>
  <c r="F455" i="19"/>
  <c r="F454" i="19"/>
  <c r="F453" i="19"/>
  <c r="F452" i="19"/>
  <c r="F451" i="19"/>
  <c r="F450" i="19"/>
  <c r="F449" i="19"/>
  <c r="F448" i="19"/>
  <c r="F447" i="19"/>
  <c r="F446" i="19"/>
  <c r="F445" i="19"/>
  <c r="F444" i="19"/>
  <c r="F443" i="19"/>
  <c r="F442" i="19"/>
  <c r="F441" i="19"/>
  <c r="F440" i="19"/>
  <c r="F439" i="19"/>
  <c r="F438" i="19"/>
  <c r="F437" i="19"/>
  <c r="F436" i="19"/>
  <c r="F435" i="19"/>
  <c r="F434" i="19"/>
  <c r="F433" i="19"/>
  <c r="F432" i="19"/>
  <c r="F431" i="19"/>
  <c r="F430" i="19"/>
  <c r="F429" i="19"/>
  <c r="F428" i="19"/>
  <c r="F427" i="19"/>
  <c r="F426" i="19"/>
  <c r="F425" i="19"/>
  <c r="F424" i="19"/>
  <c r="F423" i="19"/>
  <c r="F422" i="19"/>
  <c r="F421" i="19"/>
  <c r="F420" i="19"/>
  <c r="F419" i="19"/>
  <c r="F418" i="19"/>
  <c r="F417" i="19"/>
  <c r="F416" i="19"/>
  <c r="F415" i="19"/>
  <c r="F414" i="19"/>
  <c r="F413" i="19"/>
  <c r="F412" i="19"/>
  <c r="F411" i="19"/>
  <c r="F410" i="19"/>
  <c r="F409" i="19"/>
  <c r="F408" i="19"/>
  <c r="F407" i="19"/>
  <c r="F406" i="19"/>
  <c r="F405" i="19"/>
  <c r="F404" i="19"/>
  <c r="F403" i="19"/>
  <c r="F402" i="19"/>
  <c r="F401" i="19"/>
  <c r="F400" i="19"/>
  <c r="F399" i="19"/>
  <c r="F398" i="19"/>
  <c r="F397" i="19"/>
  <c r="F396" i="19"/>
  <c r="F395" i="19"/>
  <c r="F394" i="19"/>
  <c r="F393" i="19"/>
  <c r="F392" i="19"/>
  <c r="F391" i="19"/>
  <c r="F390" i="19"/>
  <c r="F389" i="19"/>
  <c r="F388" i="19"/>
  <c r="F387" i="19"/>
  <c r="F386" i="19"/>
  <c r="F385" i="19"/>
  <c r="F384" i="19"/>
  <c r="F383" i="19"/>
  <c r="F382" i="19"/>
  <c r="F381" i="19"/>
  <c r="F380" i="19"/>
  <c r="F379" i="19"/>
  <c r="F378" i="19"/>
  <c r="F377" i="19"/>
  <c r="F376" i="19"/>
  <c r="F375" i="19"/>
  <c r="F374" i="19"/>
  <c r="F373" i="19"/>
  <c r="F372" i="19"/>
  <c r="F371" i="19"/>
  <c r="F370" i="19"/>
  <c r="F369" i="19"/>
  <c r="F368" i="19"/>
  <c r="F367" i="19"/>
  <c r="F366" i="19"/>
  <c r="F365" i="19"/>
  <c r="F364" i="19"/>
  <c r="F363" i="19"/>
  <c r="F362" i="19"/>
  <c r="F361" i="19"/>
  <c r="F360" i="19"/>
  <c r="F359" i="19"/>
  <c r="F358" i="19"/>
  <c r="F357" i="19"/>
  <c r="F356" i="19"/>
  <c r="F355" i="19"/>
  <c r="F354" i="19"/>
  <c r="F353" i="19"/>
  <c r="F352" i="19"/>
  <c r="F351" i="19"/>
  <c r="F350" i="19"/>
  <c r="F349" i="19"/>
  <c r="F348" i="19"/>
  <c r="F347" i="19"/>
  <c r="F346" i="19"/>
  <c r="F345" i="19"/>
  <c r="F344" i="19"/>
  <c r="F343" i="19"/>
  <c r="F342" i="19"/>
  <c r="F341" i="19"/>
  <c r="F340" i="19"/>
  <c r="F339" i="19"/>
  <c r="F338" i="19"/>
  <c r="F337" i="19"/>
  <c r="F336" i="19"/>
  <c r="F335" i="19"/>
  <c r="F334" i="19"/>
  <c r="F333" i="19"/>
  <c r="F332" i="19"/>
  <c r="F331" i="19"/>
  <c r="F330" i="19"/>
  <c r="F329" i="19"/>
  <c r="F328" i="19"/>
  <c r="F327" i="19"/>
  <c r="F326" i="19"/>
  <c r="F325" i="19"/>
  <c r="F324" i="19"/>
  <c r="F323" i="19"/>
  <c r="F322" i="19"/>
  <c r="F321" i="19"/>
  <c r="F320" i="19"/>
  <c r="F319" i="19"/>
  <c r="F318" i="19"/>
  <c r="F317" i="19"/>
  <c r="F316" i="19"/>
  <c r="F315" i="19"/>
  <c r="F314" i="19"/>
  <c r="F313" i="19"/>
  <c r="F312" i="19"/>
  <c r="F311" i="19"/>
  <c r="F310" i="19"/>
  <c r="F309" i="19"/>
  <c r="F308" i="19"/>
  <c r="F307" i="19"/>
  <c r="F306" i="19"/>
  <c r="F305" i="19"/>
  <c r="F304" i="19"/>
  <c r="F303" i="19"/>
  <c r="F302" i="19"/>
  <c r="F301" i="19"/>
  <c r="F300" i="19"/>
  <c r="F299" i="19"/>
  <c r="F298" i="19"/>
  <c r="F297" i="19"/>
  <c r="F296" i="19"/>
  <c r="F295" i="19"/>
  <c r="F294" i="19"/>
  <c r="F293" i="19"/>
  <c r="F292" i="19"/>
  <c r="F291" i="19"/>
  <c r="F290" i="19"/>
  <c r="F289" i="19"/>
  <c r="F288" i="19"/>
  <c r="F287" i="19"/>
  <c r="F286" i="19"/>
  <c r="F285" i="19"/>
  <c r="F284" i="19"/>
  <c r="F283" i="19"/>
  <c r="F282" i="19"/>
  <c r="F281" i="19"/>
  <c r="F280" i="19"/>
  <c r="F279" i="19"/>
  <c r="F278" i="19"/>
  <c r="F277" i="19"/>
  <c r="F276" i="19"/>
  <c r="F275" i="19"/>
  <c r="F274" i="19"/>
  <c r="F273" i="19"/>
  <c r="F272" i="19"/>
  <c r="F271" i="19"/>
  <c r="F270" i="19"/>
  <c r="F269" i="19"/>
  <c r="F268" i="19"/>
  <c r="F267" i="19"/>
  <c r="F266" i="19"/>
  <c r="F265" i="19"/>
  <c r="F264" i="19"/>
  <c r="F263" i="19"/>
  <c r="F262" i="19"/>
  <c r="F261" i="19"/>
  <c r="F260" i="19"/>
  <c r="F259" i="19"/>
  <c r="F258" i="19"/>
  <c r="F257" i="19"/>
  <c r="F256" i="19"/>
  <c r="F255" i="19"/>
  <c r="F254" i="19"/>
  <c r="F253" i="19"/>
  <c r="F252" i="19"/>
  <c r="F251" i="19"/>
  <c r="F250" i="19"/>
  <c r="F249" i="19"/>
  <c r="F248" i="19"/>
  <c r="F247" i="19"/>
  <c r="F246" i="19"/>
  <c r="F245" i="19"/>
  <c r="F244" i="19"/>
  <c r="F243" i="19"/>
  <c r="F242" i="19"/>
  <c r="F241" i="19"/>
  <c r="F240" i="19"/>
  <c r="F239" i="19"/>
  <c r="F238" i="19"/>
  <c r="F237" i="19"/>
  <c r="F236" i="19"/>
  <c r="F235" i="19"/>
  <c r="F234" i="19"/>
  <c r="F233" i="19"/>
  <c r="F232" i="19"/>
  <c r="F231" i="19"/>
  <c r="F230" i="19"/>
  <c r="F229" i="19"/>
  <c r="F228" i="19"/>
  <c r="F227" i="19"/>
  <c r="F226" i="19"/>
  <c r="F225" i="19"/>
  <c r="F224" i="19"/>
  <c r="F223" i="19"/>
  <c r="F222" i="19"/>
  <c r="F221" i="19"/>
  <c r="F220" i="19"/>
  <c r="F219" i="19"/>
  <c r="F218" i="19"/>
  <c r="F217" i="19"/>
  <c r="F216" i="19"/>
  <c r="F215" i="19"/>
  <c r="F214" i="19"/>
  <c r="F213" i="19"/>
  <c r="F212" i="19"/>
  <c r="F211" i="19"/>
  <c r="F210" i="19"/>
  <c r="F209" i="19"/>
  <c r="F208" i="19"/>
  <c r="F207" i="19"/>
  <c r="F206" i="19"/>
  <c r="F205" i="19"/>
  <c r="F204" i="19"/>
  <c r="F203" i="19"/>
  <c r="F202" i="19"/>
  <c r="F201" i="19"/>
  <c r="F200" i="19"/>
  <c r="F199" i="19"/>
  <c r="F198" i="19"/>
  <c r="F197" i="19"/>
  <c r="F196" i="19"/>
  <c r="F195" i="19"/>
  <c r="F194" i="19"/>
  <c r="F193" i="19"/>
  <c r="F192" i="19"/>
  <c r="F191" i="19"/>
  <c r="F190" i="19"/>
  <c r="F189" i="19"/>
  <c r="F188" i="19"/>
  <c r="F187" i="19"/>
  <c r="F186" i="19"/>
  <c r="F185" i="19"/>
  <c r="F184" i="19"/>
  <c r="F183" i="19"/>
  <c r="F182" i="19"/>
  <c r="F181" i="19"/>
  <c r="F180" i="19"/>
  <c r="F179" i="19"/>
  <c r="F178" i="19"/>
  <c r="F177" i="19"/>
  <c r="F176" i="19"/>
  <c r="F175" i="19"/>
  <c r="F174" i="19"/>
  <c r="F173" i="19"/>
  <c r="F172" i="19"/>
  <c r="F171" i="19"/>
  <c r="F170" i="19"/>
  <c r="F169" i="19"/>
  <c r="F168" i="19"/>
  <c r="F167" i="19"/>
  <c r="F166" i="19"/>
  <c r="F165" i="19"/>
  <c r="F164" i="19"/>
  <c r="F163" i="19"/>
  <c r="F162" i="19"/>
  <c r="F161" i="19"/>
  <c r="F160" i="19"/>
  <c r="F159" i="19"/>
  <c r="F158" i="19"/>
  <c r="F157" i="19"/>
  <c r="F156" i="19"/>
  <c r="F155" i="19"/>
  <c r="F154" i="19"/>
  <c r="F153" i="19"/>
  <c r="F152" i="19"/>
  <c r="F151" i="19"/>
  <c r="F150" i="19"/>
  <c r="F149" i="19"/>
  <c r="F148" i="19"/>
  <c r="F147" i="19"/>
  <c r="F146" i="19"/>
  <c r="F145" i="19"/>
  <c r="F144" i="19"/>
  <c r="F143" i="19"/>
  <c r="F142" i="19"/>
  <c r="F141" i="19"/>
  <c r="F140" i="19"/>
  <c r="F139" i="19"/>
  <c r="F138" i="19"/>
  <c r="F137" i="19"/>
  <c r="F136" i="19"/>
  <c r="F135" i="19"/>
  <c r="F134" i="19"/>
  <c r="F133"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F780" i="19" s="1"/>
  <c r="I43" i="14"/>
  <c r="H43" i="14"/>
  <c r="E43" i="14"/>
  <c r="C43" i="14"/>
  <c r="J42" i="14"/>
  <c r="G42" i="14"/>
  <c r="G41" i="14"/>
  <c r="J41" i="14" s="1"/>
  <c r="J40" i="14"/>
  <c r="G40" i="14"/>
  <c r="G39" i="14"/>
  <c r="J39" i="14" s="1"/>
  <c r="J38" i="14"/>
  <c r="G38" i="14"/>
  <c r="D38" i="14"/>
  <c r="J37" i="14"/>
  <c r="G37" i="14"/>
  <c r="F37" i="14"/>
  <c r="G36" i="14"/>
  <c r="J36" i="14" s="1"/>
  <c r="F36" i="14"/>
  <c r="G35" i="14"/>
  <c r="D35" i="14"/>
  <c r="J35" i="14" s="1"/>
  <c r="J34" i="14"/>
  <c r="G34" i="14"/>
  <c r="D34" i="14"/>
  <c r="J33" i="14"/>
  <c r="G33" i="14"/>
  <c r="F33" i="14"/>
  <c r="D33" i="14"/>
  <c r="J32" i="14"/>
  <c r="G32" i="14"/>
  <c r="D32" i="14"/>
  <c r="G31" i="14"/>
  <c r="J31" i="14" s="1"/>
  <c r="F31" i="14"/>
  <c r="G30" i="14"/>
  <c r="D30" i="14"/>
  <c r="J30" i="14" s="1"/>
  <c r="J29" i="14"/>
  <c r="G29" i="14"/>
  <c r="G28" i="14"/>
  <c r="J28" i="14" s="1"/>
  <c r="F28" i="14"/>
  <c r="F27" i="14"/>
  <c r="G27" i="14" s="1"/>
  <c r="D27" i="14"/>
  <c r="J27" i="14" s="1"/>
  <c r="F26" i="14"/>
  <c r="G26" i="14" s="1"/>
  <c r="J26" i="14" s="1"/>
  <c r="J25" i="14"/>
  <c r="G25" i="14"/>
  <c r="G24" i="14"/>
  <c r="D24" i="14"/>
  <c r="J24" i="14" s="1"/>
  <c r="G23" i="14"/>
  <c r="J23" i="14" s="1"/>
  <c r="J22" i="14"/>
  <c r="G22" i="14"/>
  <c r="F21" i="14"/>
  <c r="G21" i="14" s="1"/>
  <c r="J21" i="14" s="1"/>
  <c r="J20" i="14"/>
  <c r="G20" i="14"/>
  <c r="D20" i="14"/>
  <c r="J19" i="14"/>
  <c r="G19" i="14"/>
  <c r="J18" i="14"/>
  <c r="G18" i="14"/>
  <c r="J17" i="14"/>
  <c r="G17" i="14"/>
  <c r="F17" i="14"/>
  <c r="G16" i="14"/>
  <c r="D16" i="14"/>
  <c r="J16" i="14" s="1"/>
  <c r="F15" i="14"/>
  <c r="G15" i="14" s="1"/>
  <c r="J15" i="14" s="1"/>
  <c r="F14" i="14"/>
  <c r="G14" i="14" s="1"/>
  <c r="D14" i="14"/>
  <c r="J13" i="14"/>
  <c r="G13" i="14"/>
  <c r="G12" i="14"/>
  <c r="F12" i="14"/>
  <c r="D12" i="14"/>
  <c r="J12" i="14" s="1"/>
  <c r="G11" i="14"/>
  <c r="J11" i="14" s="1"/>
  <c r="F11" i="14"/>
  <c r="J10" i="14"/>
  <c r="G10" i="14"/>
  <c r="J9" i="14"/>
  <c r="G9" i="14"/>
  <c r="F8" i="14"/>
  <c r="J7" i="14"/>
  <c r="G7" i="14"/>
  <c r="D7" i="14"/>
  <c r="J6" i="14"/>
  <c r="G6" i="14"/>
  <c r="F6" i="14"/>
  <c r="D44" i="13"/>
  <c r="C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K413" i="17"/>
  <c r="J413" i="17"/>
  <c r="G413" i="17"/>
  <c r="I413" i="17" s="1"/>
  <c r="E413" i="17"/>
  <c r="V412" i="17"/>
  <c r="S412" i="17"/>
  <c r="I412" i="17"/>
  <c r="F412" i="17"/>
  <c r="L412" i="17" s="1"/>
  <c r="X411" i="17"/>
  <c r="W411" i="17"/>
  <c r="V411" i="17"/>
  <c r="U411" i="17"/>
  <c r="T411" i="17"/>
  <c r="S411" i="17"/>
  <c r="R411" i="17"/>
  <c r="L411" i="17"/>
  <c r="I411" i="17"/>
  <c r="F411" i="17"/>
  <c r="Y410" i="17"/>
  <c r="V410" i="17"/>
  <c r="I410" i="17"/>
  <c r="F410" i="17"/>
  <c r="L410" i="17" s="1"/>
  <c r="Y409" i="17"/>
  <c r="V409" i="17"/>
  <c r="I409" i="17"/>
  <c r="F409" i="17"/>
  <c r="L409" i="17" s="1"/>
  <c r="Y408" i="17"/>
  <c r="V408" i="17"/>
  <c r="L408" i="17"/>
  <c r="I408" i="17"/>
  <c r="F408" i="17"/>
  <c r="V407" i="17"/>
  <c r="Y407" i="17" s="1"/>
  <c r="L407" i="17"/>
  <c r="I407" i="17"/>
  <c r="F407" i="17"/>
  <c r="Y406" i="17"/>
  <c r="V406" i="17"/>
  <c r="I406" i="17"/>
  <c r="F406" i="17"/>
  <c r="L406" i="17" s="1"/>
  <c r="Y405" i="17"/>
  <c r="V405" i="17"/>
  <c r="I405" i="17"/>
  <c r="F405" i="17"/>
  <c r="L405" i="17" s="1"/>
  <c r="X404" i="17"/>
  <c r="W404" i="17"/>
  <c r="V404" i="17"/>
  <c r="U404" i="17"/>
  <c r="T404" i="17"/>
  <c r="S404" i="17"/>
  <c r="R404" i="17"/>
  <c r="I404" i="17"/>
  <c r="F404" i="17"/>
  <c r="L404" i="17" s="1"/>
  <c r="Y403" i="17"/>
  <c r="V403" i="17"/>
  <c r="I403" i="17"/>
  <c r="F403" i="17"/>
  <c r="V402" i="17"/>
  <c r="Y402" i="17" s="1"/>
  <c r="L402" i="17"/>
  <c r="I402" i="17"/>
  <c r="F402" i="17"/>
  <c r="V401" i="17"/>
  <c r="Y401" i="17" s="1"/>
  <c r="L401" i="17"/>
  <c r="I401" i="17"/>
  <c r="F401" i="17"/>
  <c r="Y400" i="17"/>
  <c r="V400" i="17"/>
  <c r="I400" i="17"/>
  <c r="F400" i="17"/>
  <c r="L400" i="17" s="1"/>
  <c r="Y399" i="17"/>
  <c r="V399" i="17"/>
  <c r="I399" i="17"/>
  <c r="F399" i="17"/>
  <c r="Y398" i="17"/>
  <c r="V398" i="17"/>
  <c r="L398" i="17"/>
  <c r="I398" i="17"/>
  <c r="F398" i="17"/>
  <c r="V397" i="17"/>
  <c r="Y397" i="17" s="1"/>
  <c r="L397" i="17"/>
  <c r="I397" i="17"/>
  <c r="F397" i="17"/>
  <c r="Y396" i="17"/>
  <c r="V396" i="17"/>
  <c r="I396" i="17"/>
  <c r="F396" i="17"/>
  <c r="L396" i="17" s="1"/>
  <c r="Y395" i="17"/>
  <c r="V395" i="17"/>
  <c r="I395" i="17"/>
  <c r="F395" i="17"/>
  <c r="V394" i="17"/>
  <c r="Y394" i="17" s="1"/>
  <c r="L394" i="17"/>
  <c r="I394" i="17"/>
  <c r="F394" i="17"/>
  <c r="V393" i="17"/>
  <c r="Y393" i="17" s="1"/>
  <c r="L393" i="17"/>
  <c r="I393" i="17"/>
  <c r="F393" i="17"/>
  <c r="Y392" i="17"/>
  <c r="V392" i="17"/>
  <c r="I392" i="17"/>
  <c r="F392" i="17"/>
  <c r="L392" i="17" s="1"/>
  <c r="Y391" i="17"/>
  <c r="V391" i="17"/>
  <c r="I391" i="17"/>
  <c r="F391" i="17"/>
  <c r="Y390" i="17"/>
  <c r="V390" i="17"/>
  <c r="L390" i="17"/>
  <c r="I390" i="17"/>
  <c r="F390" i="17"/>
  <c r="X389" i="17"/>
  <c r="W389" i="17"/>
  <c r="U389" i="17"/>
  <c r="T389" i="17"/>
  <c r="V389" i="17" s="1"/>
  <c r="S389" i="17"/>
  <c r="Y389" i="17" s="1"/>
  <c r="R389" i="17"/>
  <c r="I389" i="17"/>
  <c r="F389" i="17"/>
  <c r="Y388" i="17"/>
  <c r="V388" i="17"/>
  <c r="L388" i="17"/>
  <c r="I388" i="17"/>
  <c r="F388" i="17"/>
  <c r="V387" i="17"/>
  <c r="Y387" i="17" s="1"/>
  <c r="K387" i="17"/>
  <c r="J387" i="17"/>
  <c r="I387" i="17"/>
  <c r="G387" i="17"/>
  <c r="F387" i="17"/>
  <c r="E387" i="17"/>
  <c r="Y386" i="17"/>
  <c r="V386" i="17"/>
  <c r="L386" i="17"/>
  <c r="I386" i="17"/>
  <c r="Y385" i="17"/>
  <c r="V385" i="17"/>
  <c r="I385" i="17"/>
  <c r="L385" i="17" s="1"/>
  <c r="Y384" i="17"/>
  <c r="V384" i="17"/>
  <c r="L384" i="17"/>
  <c r="I384" i="17"/>
  <c r="Y383" i="17"/>
  <c r="V383" i="17"/>
  <c r="I383" i="17"/>
  <c r="L383" i="17" s="1"/>
  <c r="Y382" i="17"/>
  <c r="V382" i="17"/>
  <c r="L382" i="17"/>
  <c r="I382" i="17"/>
  <c r="Y381" i="17"/>
  <c r="V381" i="17"/>
  <c r="I381" i="17"/>
  <c r="L381" i="17" s="1"/>
  <c r="Y380" i="17"/>
  <c r="V380" i="17"/>
  <c r="L380" i="17"/>
  <c r="I380" i="17"/>
  <c r="Y379" i="17"/>
  <c r="V379" i="17"/>
  <c r="I379" i="17"/>
  <c r="L379" i="17" s="1"/>
  <c r="Y378" i="17"/>
  <c r="V378" i="17"/>
  <c r="L378" i="17"/>
  <c r="I378" i="17"/>
  <c r="Y377" i="17"/>
  <c r="V377" i="17"/>
  <c r="I377" i="17"/>
  <c r="L377" i="17" s="1"/>
  <c r="Y376" i="17"/>
  <c r="V376" i="17"/>
  <c r="L376" i="17"/>
  <c r="I376" i="17"/>
  <c r="Y375" i="17"/>
  <c r="V375" i="17"/>
  <c r="I375" i="17"/>
  <c r="L375" i="17" s="1"/>
  <c r="Y374" i="17"/>
  <c r="V374" i="17"/>
  <c r="L374" i="17"/>
  <c r="I374" i="17"/>
  <c r="Y373" i="17"/>
  <c r="V373" i="17"/>
  <c r="I373" i="17"/>
  <c r="L373" i="17" s="1"/>
  <c r="Y372" i="17"/>
  <c r="V372" i="17"/>
  <c r="L372" i="17"/>
  <c r="I372" i="17"/>
  <c r="X371" i="17"/>
  <c r="W371" i="17"/>
  <c r="U371" i="17"/>
  <c r="T371" i="17"/>
  <c r="S371" i="17"/>
  <c r="R371" i="17"/>
  <c r="L371" i="17"/>
  <c r="I371" i="17"/>
  <c r="V370" i="17"/>
  <c r="Y370" i="17" s="1"/>
  <c r="L370" i="17"/>
  <c r="I370" i="17"/>
  <c r="Y369" i="17"/>
  <c r="V369" i="17"/>
  <c r="L369" i="17"/>
  <c r="I369" i="17"/>
  <c r="V368" i="17"/>
  <c r="Y368" i="17" s="1"/>
  <c r="L368" i="17"/>
  <c r="I368" i="17"/>
  <c r="Y367" i="17"/>
  <c r="V367" i="17"/>
  <c r="L367" i="17"/>
  <c r="I367" i="17"/>
  <c r="V366" i="17"/>
  <c r="Y366" i="17" s="1"/>
  <c r="L366" i="17"/>
  <c r="I366" i="17"/>
  <c r="Y365" i="17"/>
  <c r="V365" i="17"/>
  <c r="L365" i="17"/>
  <c r="I365" i="17"/>
  <c r="V364" i="17"/>
  <c r="Y364" i="17" s="1"/>
  <c r="L364" i="17"/>
  <c r="I364" i="17"/>
  <c r="Y363" i="17"/>
  <c r="V363" i="17"/>
  <c r="K363" i="17"/>
  <c r="J363" i="17"/>
  <c r="G363" i="17"/>
  <c r="I363" i="17" s="1"/>
  <c r="F363" i="17"/>
  <c r="E363" i="17"/>
  <c r="V362" i="17"/>
  <c r="Y362" i="17" s="1"/>
  <c r="L362" i="17"/>
  <c r="I362" i="17"/>
  <c r="V361" i="17"/>
  <c r="Y361" i="17" s="1"/>
  <c r="L361" i="17"/>
  <c r="I361" i="17"/>
  <c r="V360" i="17"/>
  <c r="Y360" i="17" s="1"/>
  <c r="L360" i="17"/>
  <c r="I360" i="17"/>
  <c r="V359" i="17"/>
  <c r="Y359" i="17" s="1"/>
  <c r="L359" i="17"/>
  <c r="I359" i="17"/>
  <c r="V358" i="17"/>
  <c r="Y358" i="17" s="1"/>
  <c r="L358" i="17"/>
  <c r="I358" i="17"/>
  <c r="V357" i="17"/>
  <c r="Y357" i="17" s="1"/>
  <c r="L357" i="17"/>
  <c r="I357" i="17"/>
  <c r="V356" i="17"/>
  <c r="Y356" i="17" s="1"/>
  <c r="L356" i="17"/>
  <c r="I356" i="17"/>
  <c r="V355" i="17"/>
  <c r="Y355" i="17" s="1"/>
  <c r="L355" i="17"/>
  <c r="I355" i="17"/>
  <c r="X354" i="17"/>
  <c r="W354" i="17"/>
  <c r="U354" i="17"/>
  <c r="T354" i="17"/>
  <c r="V354" i="17" s="1"/>
  <c r="R354" i="17"/>
  <c r="I354" i="17"/>
  <c r="L354" i="17" s="1"/>
  <c r="Y353" i="17"/>
  <c r="V353" i="17"/>
  <c r="S353" i="17"/>
  <c r="L353" i="17"/>
  <c r="I353" i="17"/>
  <c r="V352" i="17"/>
  <c r="S352" i="17"/>
  <c r="Y352" i="17" s="1"/>
  <c r="L352" i="17"/>
  <c r="I352" i="17"/>
  <c r="V351" i="17"/>
  <c r="S351" i="17"/>
  <c r="Y351" i="17" s="1"/>
  <c r="L351" i="17"/>
  <c r="I351" i="17"/>
  <c r="Y350" i="17"/>
  <c r="V350" i="17"/>
  <c r="S350" i="17"/>
  <c r="I350" i="17"/>
  <c r="L350" i="17" s="1"/>
  <c r="Y349" i="17"/>
  <c r="V349" i="17"/>
  <c r="S349" i="17"/>
  <c r="L349" i="17"/>
  <c r="I349" i="17"/>
  <c r="V348" i="17"/>
  <c r="S348" i="17"/>
  <c r="Y348" i="17" s="1"/>
  <c r="L348" i="17"/>
  <c r="I348" i="17"/>
  <c r="V347" i="17"/>
  <c r="S347" i="17"/>
  <c r="Y347" i="17" s="1"/>
  <c r="I347" i="17"/>
  <c r="L347" i="17" s="1"/>
  <c r="Y346" i="17"/>
  <c r="V346" i="17"/>
  <c r="S346" i="17"/>
  <c r="I346" i="17"/>
  <c r="L346" i="17" s="1"/>
  <c r="Y345" i="17"/>
  <c r="V345" i="17"/>
  <c r="S345" i="17"/>
  <c r="L345" i="17"/>
  <c r="L363" i="17" s="1"/>
  <c r="I345" i="17"/>
  <c r="V344" i="17"/>
  <c r="S344" i="17"/>
  <c r="Y344" i="17" s="1"/>
  <c r="L344" i="17"/>
  <c r="I344" i="17"/>
  <c r="V343" i="17"/>
  <c r="S343" i="17"/>
  <c r="Y343" i="17" s="1"/>
  <c r="L343" i="17"/>
  <c r="I343" i="17"/>
  <c r="Y342" i="17"/>
  <c r="V342" i="17"/>
  <c r="S342" i="17"/>
  <c r="I342" i="17"/>
  <c r="L342" i="17" s="1"/>
  <c r="Y341" i="17"/>
  <c r="V341" i="17"/>
  <c r="S341" i="17"/>
  <c r="L341" i="17"/>
  <c r="I341" i="17"/>
  <c r="V340" i="17"/>
  <c r="S340" i="17"/>
  <c r="Y340" i="17" s="1"/>
  <c r="L340" i="17"/>
  <c r="I340" i="17"/>
  <c r="V339" i="17"/>
  <c r="S339" i="17"/>
  <c r="Y339" i="17" s="1"/>
  <c r="I339" i="17"/>
  <c r="L339" i="17" s="1"/>
  <c r="Y338" i="17"/>
  <c r="V338" i="17"/>
  <c r="S338" i="17"/>
  <c r="I338" i="17"/>
  <c r="L338" i="17" s="1"/>
  <c r="Y337" i="17"/>
  <c r="V337" i="17"/>
  <c r="S337" i="17"/>
  <c r="L337" i="17"/>
  <c r="I337" i="17"/>
  <c r="V336" i="17"/>
  <c r="S336" i="17"/>
  <c r="Y336" i="17" s="1"/>
  <c r="L336" i="17"/>
  <c r="I336" i="17"/>
  <c r="V335" i="17"/>
  <c r="S335" i="17"/>
  <c r="Y335" i="17" s="1"/>
  <c r="K335" i="17"/>
  <c r="J335" i="17"/>
  <c r="G335" i="17"/>
  <c r="H335" i="17" s="1"/>
  <c r="I335" i="17" s="1"/>
  <c r="F335" i="17"/>
  <c r="E335" i="17"/>
  <c r="V334" i="17"/>
  <c r="S334" i="17"/>
  <c r="Y334" i="17" s="1"/>
  <c r="H334" i="17"/>
  <c r="I334" i="17" s="1"/>
  <c r="L334" i="17" s="1"/>
  <c r="Y333" i="17"/>
  <c r="V333" i="17"/>
  <c r="S333" i="17"/>
  <c r="I333" i="17"/>
  <c r="L333" i="17" s="1"/>
  <c r="H333" i="17"/>
  <c r="V332" i="17"/>
  <c r="S332" i="17"/>
  <c r="L332" i="17"/>
  <c r="I332" i="17"/>
  <c r="H332" i="17"/>
  <c r="Y331" i="17"/>
  <c r="V331" i="17"/>
  <c r="S331" i="17"/>
  <c r="I331" i="17"/>
  <c r="L331" i="17" s="1"/>
  <c r="H331" i="17"/>
  <c r="X330" i="17"/>
  <c r="W330" i="17"/>
  <c r="T330" i="17"/>
  <c r="S330" i="17"/>
  <c r="R330" i="17"/>
  <c r="H330" i="17"/>
  <c r="I330" i="17" s="1"/>
  <c r="L330" i="17" s="1"/>
  <c r="U329" i="17"/>
  <c r="V329" i="17" s="1"/>
  <c r="Y329" i="17" s="1"/>
  <c r="L329" i="17"/>
  <c r="I329" i="17"/>
  <c r="H329" i="17"/>
  <c r="V328" i="17"/>
  <c r="Y328" i="17" s="1"/>
  <c r="U328" i="17"/>
  <c r="H328" i="17"/>
  <c r="I328" i="17" s="1"/>
  <c r="L328" i="17" s="1"/>
  <c r="Y327" i="17"/>
  <c r="V327" i="17"/>
  <c r="U327" i="17"/>
  <c r="L327" i="17"/>
  <c r="I327" i="17"/>
  <c r="H327" i="17"/>
  <c r="V326" i="17"/>
  <c r="Y326" i="17" s="1"/>
  <c r="U326" i="17"/>
  <c r="H326" i="17"/>
  <c r="I326" i="17" s="1"/>
  <c r="L326" i="17" s="1"/>
  <c r="U325" i="17"/>
  <c r="V325" i="17" s="1"/>
  <c r="Y325" i="17" s="1"/>
  <c r="L325" i="17"/>
  <c r="I325" i="17"/>
  <c r="H325" i="17"/>
  <c r="V324" i="17"/>
  <c r="Y324" i="17" s="1"/>
  <c r="U324" i="17"/>
  <c r="H324" i="17"/>
  <c r="I324" i="17" s="1"/>
  <c r="L324" i="17" s="1"/>
  <c r="Y323" i="17"/>
  <c r="V323" i="17"/>
  <c r="U323" i="17"/>
  <c r="L323" i="17"/>
  <c r="I323" i="17"/>
  <c r="H323" i="17"/>
  <c r="V322" i="17"/>
  <c r="Y322" i="17" s="1"/>
  <c r="U322" i="17"/>
  <c r="H322" i="17"/>
  <c r="I322" i="17" s="1"/>
  <c r="L322" i="17" s="1"/>
  <c r="U321" i="17"/>
  <c r="V321" i="17" s="1"/>
  <c r="Y321" i="17" s="1"/>
  <c r="L321" i="17"/>
  <c r="I321" i="17"/>
  <c r="H321" i="17"/>
  <c r="V320" i="17"/>
  <c r="Y320" i="17" s="1"/>
  <c r="U320" i="17"/>
  <c r="H320" i="17"/>
  <c r="I320" i="17" s="1"/>
  <c r="L320" i="17" s="1"/>
  <c r="Y319" i="17"/>
  <c r="V319" i="17"/>
  <c r="U319" i="17"/>
  <c r="L319" i="17"/>
  <c r="H319" i="17"/>
  <c r="I319" i="17" s="1"/>
  <c r="V318" i="17"/>
  <c r="Y318" i="17" s="1"/>
  <c r="U318" i="17"/>
  <c r="H318" i="17"/>
  <c r="I318" i="17" s="1"/>
  <c r="L318" i="17" s="1"/>
  <c r="V317" i="17"/>
  <c r="Y317" i="17" s="1"/>
  <c r="U317" i="17"/>
  <c r="L317" i="17"/>
  <c r="I317" i="17"/>
  <c r="H317" i="17"/>
  <c r="V316" i="17"/>
  <c r="Y316" i="17" s="1"/>
  <c r="U316" i="17"/>
  <c r="L316" i="17"/>
  <c r="H316" i="17"/>
  <c r="I316" i="17" s="1"/>
  <c r="Y315" i="17"/>
  <c r="V315" i="17"/>
  <c r="U315" i="17"/>
  <c r="I315" i="17"/>
  <c r="L315" i="17" s="1"/>
  <c r="H315" i="17"/>
  <c r="V314" i="17"/>
  <c r="Y314" i="17" s="1"/>
  <c r="U314" i="17"/>
  <c r="H314" i="17"/>
  <c r="I314" i="17" s="1"/>
  <c r="L314" i="17" s="1"/>
  <c r="V313" i="17"/>
  <c r="Y313" i="17" s="1"/>
  <c r="U313" i="17"/>
  <c r="L313" i="17"/>
  <c r="I313" i="17"/>
  <c r="H313" i="17"/>
  <c r="U312" i="17"/>
  <c r="V312" i="17" s="1"/>
  <c r="Y312" i="17" s="1"/>
  <c r="H312" i="17"/>
  <c r="I312" i="17" s="1"/>
  <c r="L312" i="17" s="1"/>
  <c r="Y311" i="17"/>
  <c r="V311" i="17"/>
  <c r="U311" i="17"/>
  <c r="H311" i="17"/>
  <c r="I311" i="17" s="1"/>
  <c r="L311" i="17" s="1"/>
  <c r="V310" i="17"/>
  <c r="Y310" i="17" s="1"/>
  <c r="U310" i="17"/>
  <c r="H310" i="17"/>
  <c r="I310" i="17" s="1"/>
  <c r="L310" i="17" s="1"/>
  <c r="Y309" i="17"/>
  <c r="V309" i="17"/>
  <c r="U309" i="17"/>
  <c r="L309" i="17"/>
  <c r="I309" i="17"/>
  <c r="H309" i="17"/>
  <c r="V308" i="17"/>
  <c r="Y308" i="17" s="1"/>
  <c r="U308" i="17"/>
  <c r="L308" i="17"/>
  <c r="H308" i="17"/>
  <c r="I308" i="17" s="1"/>
  <c r="Y307" i="17"/>
  <c r="V307" i="17"/>
  <c r="U307" i="17"/>
  <c r="K307" i="17"/>
  <c r="J307" i="17"/>
  <c r="H307" i="17"/>
  <c r="G307" i="17"/>
  <c r="E307" i="17"/>
  <c r="X306" i="17"/>
  <c r="W306" i="17"/>
  <c r="T306" i="17"/>
  <c r="S306" i="17"/>
  <c r="R306" i="17"/>
  <c r="L306" i="17"/>
  <c r="I306" i="17"/>
  <c r="F306" i="17"/>
  <c r="U305" i="17"/>
  <c r="V305" i="17" s="1"/>
  <c r="Y305" i="17" s="1"/>
  <c r="I305" i="17"/>
  <c r="F305" i="17"/>
  <c r="L305" i="17" s="1"/>
  <c r="Y304" i="17"/>
  <c r="V304" i="17"/>
  <c r="U304" i="17"/>
  <c r="I304" i="17"/>
  <c r="L304" i="17" s="1"/>
  <c r="F304" i="17"/>
  <c r="U303" i="17"/>
  <c r="V303" i="17" s="1"/>
  <c r="Y303" i="17" s="1"/>
  <c r="L303" i="17"/>
  <c r="I303" i="17"/>
  <c r="F303" i="17"/>
  <c r="Y302" i="17"/>
  <c r="V302" i="17"/>
  <c r="U302" i="17"/>
  <c r="I302" i="17"/>
  <c r="F302" i="17"/>
  <c r="V301" i="17"/>
  <c r="Y301" i="17" s="1"/>
  <c r="U301" i="17"/>
  <c r="I301" i="17"/>
  <c r="F301" i="17"/>
  <c r="L301" i="17" s="1"/>
  <c r="Y300" i="17"/>
  <c r="V300" i="17"/>
  <c r="U300" i="17"/>
  <c r="L300" i="17"/>
  <c r="I300" i="17"/>
  <c r="F300" i="17"/>
  <c r="U299" i="17"/>
  <c r="V299" i="17" s="1"/>
  <c r="Y299" i="17" s="1"/>
  <c r="I299" i="17"/>
  <c r="F299" i="17"/>
  <c r="L299" i="17" s="1"/>
  <c r="Y298" i="17"/>
  <c r="V298" i="17"/>
  <c r="U298" i="17"/>
  <c r="I298" i="17"/>
  <c r="F298" i="17"/>
  <c r="L298" i="17" s="1"/>
  <c r="U297" i="17"/>
  <c r="V297" i="17" s="1"/>
  <c r="Y297" i="17" s="1"/>
  <c r="I297" i="17"/>
  <c r="F297" i="17"/>
  <c r="L297" i="17" s="1"/>
  <c r="V296" i="17"/>
  <c r="Y296" i="17" s="1"/>
  <c r="U296" i="17"/>
  <c r="L296" i="17"/>
  <c r="I296" i="17"/>
  <c r="F296" i="17"/>
  <c r="F307" i="17" s="1"/>
  <c r="V295" i="17"/>
  <c r="Y295" i="17" s="1"/>
  <c r="U295" i="17"/>
  <c r="K295" i="17"/>
  <c r="J295" i="17"/>
  <c r="I295" i="17"/>
  <c r="H295" i="17"/>
  <c r="G295" i="17"/>
  <c r="F295" i="17"/>
  <c r="E295" i="17"/>
  <c r="U294" i="17"/>
  <c r="V294" i="17" s="1"/>
  <c r="Y294" i="17" s="1"/>
  <c r="L294" i="17"/>
  <c r="I294" i="17"/>
  <c r="U293" i="17"/>
  <c r="V293" i="17" s="1"/>
  <c r="Y293" i="17" s="1"/>
  <c r="L293" i="17"/>
  <c r="I293" i="17"/>
  <c r="V292" i="17"/>
  <c r="Y292" i="17" s="1"/>
  <c r="U292" i="17"/>
  <c r="I292" i="17"/>
  <c r="L292" i="17" s="1"/>
  <c r="V291" i="17"/>
  <c r="Y291" i="17" s="1"/>
  <c r="U291" i="17"/>
  <c r="L291" i="17"/>
  <c r="I291" i="17"/>
  <c r="U290" i="17"/>
  <c r="V290" i="17" s="1"/>
  <c r="Y290" i="17" s="1"/>
  <c r="I290" i="17"/>
  <c r="L290" i="17" s="1"/>
  <c r="V289" i="17"/>
  <c r="Y289" i="17" s="1"/>
  <c r="U289" i="17"/>
  <c r="L289" i="17"/>
  <c r="I289" i="17"/>
  <c r="X288" i="17"/>
  <c r="W288" i="17"/>
  <c r="U288" i="17"/>
  <c r="T288" i="17"/>
  <c r="V288" i="17" s="1"/>
  <c r="R288" i="17"/>
  <c r="I288" i="17"/>
  <c r="L288" i="17" s="1"/>
  <c r="V287" i="17"/>
  <c r="Y287" i="17" s="1"/>
  <c r="S287" i="17"/>
  <c r="L287" i="17"/>
  <c r="I287" i="17"/>
  <c r="V286" i="17"/>
  <c r="S286" i="17"/>
  <c r="I286" i="17"/>
  <c r="L286" i="17" s="1"/>
  <c r="Y285" i="17"/>
  <c r="V285" i="17"/>
  <c r="S285" i="17"/>
  <c r="I285" i="17"/>
  <c r="L285" i="17" s="1"/>
  <c r="Y284" i="17"/>
  <c r="V284" i="17"/>
  <c r="S284" i="17"/>
  <c r="I284" i="17"/>
  <c r="L284" i="17" s="1"/>
  <c r="V283" i="17"/>
  <c r="S283" i="17"/>
  <c r="Y283" i="17" s="1"/>
  <c r="L283" i="17"/>
  <c r="I283" i="17"/>
  <c r="V282" i="17"/>
  <c r="S282" i="17"/>
  <c r="Y282" i="17" s="1"/>
  <c r="L282" i="17"/>
  <c r="I282" i="17"/>
  <c r="Y281" i="17"/>
  <c r="V281" i="17"/>
  <c r="S281" i="17"/>
  <c r="I281" i="17"/>
  <c r="L281" i="17" s="1"/>
  <c r="Y280" i="17"/>
  <c r="V280" i="17"/>
  <c r="S280" i="17"/>
  <c r="L280" i="17"/>
  <c r="I280" i="17"/>
  <c r="Y279" i="17"/>
  <c r="V279" i="17"/>
  <c r="S279" i="17"/>
  <c r="L279" i="17"/>
  <c r="I279" i="17"/>
  <c r="V278" i="17"/>
  <c r="S278" i="17"/>
  <c r="Y278" i="17" s="1"/>
  <c r="L278" i="17"/>
  <c r="I278" i="17"/>
  <c r="V277" i="17"/>
  <c r="Y277" i="17" s="1"/>
  <c r="S277" i="17"/>
  <c r="K277" i="17"/>
  <c r="J277" i="17"/>
  <c r="I277" i="17"/>
  <c r="H277" i="17"/>
  <c r="G277" i="17"/>
  <c r="F277" i="17"/>
  <c r="E277" i="17"/>
  <c r="V276" i="17"/>
  <c r="S276" i="17"/>
  <c r="Y276" i="17" s="1"/>
  <c r="I276" i="17"/>
  <c r="L276" i="17" s="1"/>
  <c r="Y275" i="17"/>
  <c r="V275" i="17"/>
  <c r="S275" i="17"/>
  <c r="I275" i="17"/>
  <c r="L275" i="17" s="1"/>
  <c r="V274" i="17"/>
  <c r="Y274" i="17" s="1"/>
  <c r="S274" i="17"/>
  <c r="L274" i="17"/>
  <c r="I274" i="17"/>
  <c r="V273" i="17"/>
  <c r="S273" i="17"/>
  <c r="Y273" i="17" s="1"/>
  <c r="I273" i="17"/>
  <c r="L273" i="17" s="1"/>
  <c r="Y272" i="17"/>
  <c r="V272" i="17"/>
  <c r="S272" i="17"/>
  <c r="L272" i="17"/>
  <c r="I272" i="17"/>
  <c r="V271" i="17"/>
  <c r="S271" i="17"/>
  <c r="Y271" i="17" s="1"/>
  <c r="L271" i="17"/>
  <c r="I271" i="17"/>
  <c r="Y270" i="17"/>
  <c r="V270" i="17"/>
  <c r="S270" i="17"/>
  <c r="I270" i="17"/>
  <c r="L270" i="17" s="1"/>
  <c r="V269" i="17"/>
  <c r="Y269" i="17" s="1"/>
  <c r="S269" i="17"/>
  <c r="L269" i="17"/>
  <c r="I269" i="17"/>
  <c r="V268" i="17"/>
  <c r="S268" i="17"/>
  <c r="I268" i="17"/>
  <c r="L268" i="17" s="1"/>
  <c r="Y267" i="17"/>
  <c r="V267" i="17"/>
  <c r="S267" i="17"/>
  <c r="I267" i="17"/>
  <c r="L267" i="17" s="1"/>
  <c r="Y266" i="17"/>
  <c r="V266" i="17"/>
  <c r="S266" i="17"/>
  <c r="I266" i="17"/>
  <c r="L266" i="17" s="1"/>
  <c r="V265" i="17"/>
  <c r="S265" i="17"/>
  <c r="Y265" i="17" s="1"/>
  <c r="L265" i="17"/>
  <c r="I265" i="17"/>
  <c r="V264" i="17"/>
  <c r="S264" i="17"/>
  <c r="Y264" i="17" s="1"/>
  <c r="L264" i="17"/>
  <c r="I264" i="17"/>
  <c r="Y263" i="17"/>
  <c r="V263" i="17"/>
  <c r="S263" i="17"/>
  <c r="I263" i="17"/>
  <c r="L263" i="17" s="1"/>
  <c r="Y262" i="17"/>
  <c r="V262" i="17"/>
  <c r="S262" i="17"/>
  <c r="L262" i="17"/>
  <c r="I262" i="17"/>
  <c r="Y261" i="17"/>
  <c r="V261" i="17"/>
  <c r="S261" i="17"/>
  <c r="L261" i="17"/>
  <c r="I261" i="17"/>
  <c r="V260" i="17"/>
  <c r="S260" i="17"/>
  <c r="Y260" i="17" s="1"/>
  <c r="K260" i="17"/>
  <c r="J260" i="17"/>
  <c r="G260" i="17"/>
  <c r="F260" i="17"/>
  <c r="E260" i="17"/>
  <c r="Y259" i="17"/>
  <c r="V259" i="17"/>
  <c r="S259" i="17"/>
  <c r="L259" i="17"/>
  <c r="I259" i="17"/>
  <c r="H259" i="17"/>
  <c r="Y258" i="17"/>
  <c r="V258" i="17"/>
  <c r="S258" i="17"/>
  <c r="L258" i="17"/>
  <c r="I258" i="17"/>
  <c r="H258" i="17"/>
  <c r="V257" i="17"/>
  <c r="S257" i="17"/>
  <c r="Y257" i="17" s="1"/>
  <c r="L257" i="17"/>
  <c r="H257" i="17"/>
  <c r="I257" i="17" s="1"/>
  <c r="Y256" i="17"/>
  <c r="V256" i="17"/>
  <c r="S256" i="17"/>
  <c r="H256" i="17"/>
  <c r="I256" i="17" s="1"/>
  <c r="L256" i="17" s="1"/>
  <c r="Y255" i="17"/>
  <c r="V255" i="17"/>
  <c r="S255" i="17"/>
  <c r="L255" i="17"/>
  <c r="I255" i="17"/>
  <c r="H255" i="17"/>
  <c r="X254" i="17"/>
  <c r="W254" i="17"/>
  <c r="U254" i="17"/>
  <c r="T254" i="17"/>
  <c r="R254" i="17"/>
  <c r="H254" i="17"/>
  <c r="I254" i="17" s="1"/>
  <c r="L254" i="17" s="1"/>
  <c r="Y253" i="17"/>
  <c r="V253" i="17"/>
  <c r="S253" i="17"/>
  <c r="H253" i="17"/>
  <c r="I253" i="17" s="1"/>
  <c r="L253" i="17" s="1"/>
  <c r="Y252" i="17"/>
  <c r="V252" i="17"/>
  <c r="S252" i="17"/>
  <c r="I252" i="17"/>
  <c r="L252" i="17" s="1"/>
  <c r="H252" i="17"/>
  <c r="V251" i="17"/>
  <c r="S251" i="17"/>
  <c r="H251" i="17"/>
  <c r="I251" i="17" s="1"/>
  <c r="L251" i="17" s="1"/>
  <c r="Y250" i="17"/>
  <c r="V250" i="17"/>
  <c r="S250" i="17"/>
  <c r="L250" i="17"/>
  <c r="I250" i="17"/>
  <c r="H250" i="17"/>
  <c r="V249" i="17"/>
  <c r="S249" i="17"/>
  <c r="Y249" i="17" s="1"/>
  <c r="H249" i="17"/>
  <c r="I249" i="17" s="1"/>
  <c r="L249" i="17" s="1"/>
  <c r="V248" i="17"/>
  <c r="S248" i="17"/>
  <c r="Y248" i="17" s="1"/>
  <c r="L248" i="17"/>
  <c r="I248" i="17"/>
  <c r="H248" i="17"/>
  <c r="V247" i="17"/>
  <c r="S247" i="17"/>
  <c r="Y247" i="17" s="1"/>
  <c r="I247" i="17"/>
  <c r="L247" i="17" s="1"/>
  <c r="H247" i="17"/>
  <c r="Y246" i="17"/>
  <c r="V246" i="17"/>
  <c r="S246" i="17"/>
  <c r="I246" i="17"/>
  <c r="L246" i="17" s="1"/>
  <c r="H246" i="17"/>
  <c r="Y245" i="17"/>
  <c r="V245" i="17"/>
  <c r="S245" i="17"/>
  <c r="H245" i="17"/>
  <c r="I245" i="17" s="1"/>
  <c r="L245" i="17" s="1"/>
  <c r="V244" i="17"/>
  <c r="S244" i="17"/>
  <c r="Y244" i="17" s="1"/>
  <c r="I244" i="17"/>
  <c r="L244" i="17" s="1"/>
  <c r="H244" i="17"/>
  <c r="V243" i="17"/>
  <c r="S243" i="17"/>
  <c r="H243" i="17"/>
  <c r="I243" i="17" s="1"/>
  <c r="L243" i="17" s="1"/>
  <c r="Y242" i="17"/>
  <c r="V242" i="17"/>
  <c r="S242" i="17"/>
  <c r="H242" i="17"/>
  <c r="V241" i="17"/>
  <c r="Y241" i="17" s="1"/>
  <c r="S241" i="17"/>
  <c r="K241" i="17"/>
  <c r="J241" i="17"/>
  <c r="I241" i="17"/>
  <c r="H241" i="17"/>
  <c r="G241" i="17"/>
  <c r="E241" i="17"/>
  <c r="V240" i="17"/>
  <c r="S240" i="17"/>
  <c r="Y240" i="17" s="1"/>
  <c r="L240" i="17"/>
  <c r="I240" i="17"/>
  <c r="F240" i="17"/>
  <c r="V239" i="17"/>
  <c r="Y239" i="17" s="1"/>
  <c r="S239" i="17"/>
  <c r="I239" i="17"/>
  <c r="F239" i="17"/>
  <c r="L239" i="17" s="1"/>
  <c r="Y238" i="17"/>
  <c r="V238" i="17"/>
  <c r="S238" i="17"/>
  <c r="L238" i="17"/>
  <c r="I238" i="17"/>
  <c r="F238" i="17"/>
  <c r="V237" i="17"/>
  <c r="S237" i="17"/>
  <c r="Y237" i="17" s="1"/>
  <c r="L237" i="17"/>
  <c r="I237" i="17"/>
  <c r="F237" i="17"/>
  <c r="V236" i="17"/>
  <c r="S236" i="17"/>
  <c r="Y236" i="17" s="1"/>
  <c r="I236" i="17"/>
  <c r="F236" i="17"/>
  <c r="Y235" i="17"/>
  <c r="V235" i="17"/>
  <c r="S235" i="17"/>
  <c r="I235" i="17"/>
  <c r="F235" i="17"/>
  <c r="L235" i="17" s="1"/>
  <c r="V234" i="17"/>
  <c r="S234" i="17"/>
  <c r="L234" i="17"/>
  <c r="I234" i="17"/>
  <c r="F234" i="17"/>
  <c r="V233" i="17"/>
  <c r="Y233" i="17" s="1"/>
  <c r="S233" i="17"/>
  <c r="L233" i="17"/>
  <c r="I233" i="17"/>
  <c r="F233" i="17"/>
  <c r="V232" i="17"/>
  <c r="S232" i="17"/>
  <c r="Y232" i="17" s="1"/>
  <c r="I232" i="17"/>
  <c r="L232" i="17" s="1"/>
  <c r="F232" i="17"/>
  <c r="Y231" i="17"/>
  <c r="V231" i="17"/>
  <c r="S231" i="17"/>
  <c r="I231" i="17"/>
  <c r="F231" i="17"/>
  <c r="L231" i="17" s="1"/>
  <c r="V230" i="17"/>
  <c r="Y230" i="17" s="1"/>
  <c r="S230" i="17"/>
  <c r="L230" i="17"/>
  <c r="I230" i="17"/>
  <c r="F230" i="17"/>
  <c r="V229" i="17"/>
  <c r="S229" i="17"/>
  <c r="Y229" i="17" s="1"/>
  <c r="I229" i="17"/>
  <c r="F229" i="17"/>
  <c r="L229" i="17" s="1"/>
  <c r="V228" i="17"/>
  <c r="S228" i="17"/>
  <c r="Y228" i="17" s="1"/>
  <c r="I228" i="17"/>
  <c r="F228" i="17"/>
  <c r="L228" i="17" s="1"/>
  <c r="Y227" i="17"/>
  <c r="V227" i="17"/>
  <c r="S227" i="17"/>
  <c r="K227" i="17"/>
  <c r="J227" i="17"/>
  <c r="G227" i="17"/>
  <c r="F227" i="17"/>
  <c r="E227" i="17"/>
  <c r="V226" i="17"/>
  <c r="S226" i="17"/>
  <c r="H226" i="17"/>
  <c r="I226" i="17" s="1"/>
  <c r="L226" i="17" s="1"/>
  <c r="Y225" i="17"/>
  <c r="V225" i="17"/>
  <c r="S225" i="17"/>
  <c r="L225" i="17"/>
  <c r="I225" i="17"/>
  <c r="H225" i="17"/>
  <c r="V224" i="17"/>
  <c r="S224" i="17"/>
  <c r="H224" i="17"/>
  <c r="I224" i="17" s="1"/>
  <c r="L224" i="17" s="1"/>
  <c r="X223" i="17"/>
  <c r="W223" i="17"/>
  <c r="T223" i="17"/>
  <c r="R223" i="17"/>
  <c r="L223" i="17"/>
  <c r="H223" i="17"/>
  <c r="I223" i="17" s="1"/>
  <c r="Y222" i="17"/>
  <c r="V222" i="17"/>
  <c r="U222" i="17"/>
  <c r="S222" i="17"/>
  <c r="I222" i="17"/>
  <c r="L222" i="17" s="1"/>
  <c r="H222" i="17"/>
  <c r="Y221" i="17"/>
  <c r="V221" i="17"/>
  <c r="U221" i="17"/>
  <c r="S221" i="17"/>
  <c r="H221" i="17"/>
  <c r="I221" i="17" s="1"/>
  <c r="L221" i="17" s="1"/>
  <c r="U220" i="17"/>
  <c r="V220" i="17" s="1"/>
  <c r="Y220" i="17" s="1"/>
  <c r="S220" i="17"/>
  <c r="H220" i="17"/>
  <c r="I220" i="17" s="1"/>
  <c r="L220" i="17" s="1"/>
  <c r="U219" i="17"/>
  <c r="V219" i="17" s="1"/>
  <c r="S219" i="17"/>
  <c r="Y219" i="17" s="1"/>
  <c r="L219" i="17"/>
  <c r="I219" i="17"/>
  <c r="H219" i="17"/>
  <c r="U218" i="17"/>
  <c r="V218" i="17" s="1"/>
  <c r="Y218" i="17" s="1"/>
  <c r="S218" i="17"/>
  <c r="L218" i="17"/>
  <c r="I218" i="17"/>
  <c r="H218" i="17"/>
  <c r="V217" i="17"/>
  <c r="U217" i="17"/>
  <c r="S217" i="17"/>
  <c r="H217" i="17"/>
  <c r="I217" i="17" s="1"/>
  <c r="L217" i="17" s="1"/>
  <c r="U216" i="17"/>
  <c r="V216" i="17" s="1"/>
  <c r="S216" i="17"/>
  <c r="Y216" i="17" s="1"/>
  <c r="L216" i="17"/>
  <c r="I216" i="17"/>
  <c r="H216" i="17"/>
  <c r="Y215" i="17"/>
  <c r="V215" i="17"/>
  <c r="U215" i="17"/>
  <c r="S215" i="17"/>
  <c r="L215" i="17"/>
  <c r="I215" i="17"/>
  <c r="H215" i="17"/>
  <c r="V214" i="17"/>
  <c r="Y214" i="17" s="1"/>
  <c r="U214" i="17"/>
  <c r="S214" i="17"/>
  <c r="I214" i="17"/>
  <c r="L214" i="17" s="1"/>
  <c r="H214" i="17"/>
  <c r="U213" i="17"/>
  <c r="V213" i="17" s="1"/>
  <c r="Y213" i="17" s="1"/>
  <c r="S213" i="17"/>
  <c r="I213" i="17"/>
  <c r="L213" i="17" s="1"/>
  <c r="H213" i="17"/>
  <c r="Y212" i="17"/>
  <c r="V212" i="17"/>
  <c r="U212" i="17"/>
  <c r="S212" i="17"/>
  <c r="H212" i="17"/>
  <c r="I212" i="17" s="1"/>
  <c r="L212" i="17" s="1"/>
  <c r="V211" i="17"/>
  <c r="U211" i="17"/>
  <c r="S211" i="17"/>
  <c r="Y211" i="17" s="1"/>
  <c r="L211" i="17"/>
  <c r="I211" i="17"/>
  <c r="H211" i="17"/>
  <c r="U210" i="17"/>
  <c r="V210" i="17" s="1"/>
  <c r="Y210" i="17" s="1"/>
  <c r="S210" i="17"/>
  <c r="L210" i="17"/>
  <c r="I210" i="17"/>
  <c r="H210" i="17"/>
  <c r="U209" i="17"/>
  <c r="V209" i="17" s="1"/>
  <c r="S209" i="17"/>
  <c r="L209" i="17"/>
  <c r="H209" i="17"/>
  <c r="I209" i="17" s="1"/>
  <c r="U208" i="17"/>
  <c r="V208" i="17" s="1"/>
  <c r="S208" i="17"/>
  <c r="I208" i="17"/>
  <c r="L208" i="17" s="1"/>
  <c r="H208" i="17"/>
  <c r="Y207" i="17"/>
  <c r="V207" i="17"/>
  <c r="U207" i="17"/>
  <c r="S207" i="17"/>
  <c r="H207" i="17"/>
  <c r="I207" i="17" s="1"/>
  <c r="L207" i="17" s="1"/>
  <c r="V206" i="17"/>
  <c r="Y206" i="17" s="1"/>
  <c r="U206" i="17"/>
  <c r="S206" i="17"/>
  <c r="L206" i="17"/>
  <c r="I206" i="17"/>
  <c r="H206" i="17"/>
  <c r="U205" i="17"/>
  <c r="S205" i="17"/>
  <c r="I205" i="17"/>
  <c r="L205" i="17" s="1"/>
  <c r="H205" i="17"/>
  <c r="X204" i="17"/>
  <c r="W204" i="17"/>
  <c r="V204" i="17"/>
  <c r="U204" i="17"/>
  <c r="T204" i="17"/>
  <c r="R204" i="17"/>
  <c r="H204" i="17"/>
  <c r="I204" i="17" s="1"/>
  <c r="L204" i="17" s="1"/>
  <c r="Y203" i="17"/>
  <c r="V203" i="17"/>
  <c r="S203" i="17"/>
  <c r="L203" i="17"/>
  <c r="I203" i="17"/>
  <c r="H203" i="17"/>
  <c r="V202" i="17"/>
  <c r="S202" i="17"/>
  <c r="Y202" i="17" s="1"/>
  <c r="H202" i="17"/>
  <c r="V201" i="17"/>
  <c r="S201" i="17"/>
  <c r="K201" i="17"/>
  <c r="J201" i="17"/>
  <c r="G201" i="17"/>
  <c r="E201" i="17"/>
  <c r="Y200" i="17"/>
  <c r="V200" i="17"/>
  <c r="S200" i="17"/>
  <c r="I200" i="17"/>
  <c r="H200" i="17"/>
  <c r="F200" i="17"/>
  <c r="L200" i="17" s="1"/>
  <c r="V199" i="17"/>
  <c r="S199" i="17"/>
  <c r="H199" i="17"/>
  <c r="I199" i="17" s="1"/>
  <c r="F199" i="17"/>
  <c r="L199" i="17" s="1"/>
  <c r="V198" i="17"/>
  <c r="Y198" i="17" s="1"/>
  <c r="S198" i="17"/>
  <c r="L198" i="17"/>
  <c r="I198" i="17"/>
  <c r="H198" i="17"/>
  <c r="F198" i="17"/>
  <c r="V197" i="17"/>
  <c r="S197" i="17"/>
  <c r="Y197" i="17" s="1"/>
  <c r="I197" i="17"/>
  <c r="L197" i="17" s="1"/>
  <c r="H197" i="17"/>
  <c r="F197" i="17"/>
  <c r="V196" i="17"/>
  <c r="S196" i="17"/>
  <c r="Y196" i="17" s="1"/>
  <c r="H196" i="17"/>
  <c r="I196" i="17" s="1"/>
  <c r="L196" i="17" s="1"/>
  <c r="F196" i="17"/>
  <c r="V195" i="17"/>
  <c r="S195" i="17"/>
  <c r="H195" i="17"/>
  <c r="I195" i="17" s="1"/>
  <c r="L195" i="17" s="1"/>
  <c r="F195" i="17"/>
  <c r="Y194" i="17"/>
  <c r="V194" i="17"/>
  <c r="S194" i="17"/>
  <c r="I194" i="17"/>
  <c r="H194" i="17"/>
  <c r="F194" i="17"/>
  <c r="L194" i="17" s="1"/>
  <c r="V193" i="17"/>
  <c r="Y193" i="17" s="1"/>
  <c r="S193" i="17"/>
  <c r="H193" i="17"/>
  <c r="I193" i="17" s="1"/>
  <c r="L193" i="17" s="1"/>
  <c r="F193" i="17"/>
  <c r="V192" i="17"/>
  <c r="S192" i="17"/>
  <c r="I192" i="17"/>
  <c r="H192" i="17"/>
  <c r="F192" i="17"/>
  <c r="V191" i="17"/>
  <c r="S191" i="17"/>
  <c r="Y191" i="17" s="1"/>
  <c r="H191" i="17"/>
  <c r="I191" i="17" s="1"/>
  <c r="F191" i="17"/>
  <c r="L191" i="17" s="1"/>
  <c r="V190" i="17"/>
  <c r="S190" i="17"/>
  <c r="Y190" i="17" s="1"/>
  <c r="I190" i="17"/>
  <c r="H190" i="17"/>
  <c r="F190" i="17"/>
  <c r="Y189" i="17"/>
  <c r="V189" i="17"/>
  <c r="S189" i="17"/>
  <c r="H189" i="17"/>
  <c r="I189" i="17" s="1"/>
  <c r="L189" i="17" s="1"/>
  <c r="F189" i="17"/>
  <c r="Y188" i="17"/>
  <c r="V188" i="17"/>
  <c r="S188" i="17"/>
  <c r="I188" i="17"/>
  <c r="H188" i="17"/>
  <c r="F188" i="17"/>
  <c r="L188" i="17" s="1"/>
  <c r="V187" i="17"/>
  <c r="S187" i="17"/>
  <c r="Y187" i="17" s="1"/>
  <c r="L187" i="17"/>
  <c r="I187" i="17"/>
  <c r="H187" i="17"/>
  <c r="F187" i="17"/>
  <c r="Y186" i="17"/>
  <c r="V186" i="17"/>
  <c r="S186" i="17"/>
  <c r="I186" i="17"/>
  <c r="L186" i="17" s="1"/>
  <c r="H186" i="17"/>
  <c r="F186" i="17"/>
  <c r="Y185" i="17"/>
  <c r="V185" i="17"/>
  <c r="S185" i="17"/>
  <c r="I185" i="17"/>
  <c r="H185" i="17"/>
  <c r="F185" i="17"/>
  <c r="V184" i="17"/>
  <c r="S184" i="17"/>
  <c r="Y184" i="17" s="1"/>
  <c r="I184" i="17"/>
  <c r="H184" i="17"/>
  <c r="F184" i="17"/>
  <c r="L184" i="17" s="1"/>
  <c r="X183" i="17"/>
  <c r="W183" i="17"/>
  <c r="T183" i="17"/>
  <c r="R183" i="17"/>
  <c r="H183" i="17"/>
  <c r="F183" i="17"/>
  <c r="F201" i="17" s="1"/>
  <c r="U182" i="17"/>
  <c r="V182" i="17" s="1"/>
  <c r="Y182" i="17" s="1"/>
  <c r="K182" i="17"/>
  <c r="J182" i="17"/>
  <c r="H182" i="17"/>
  <c r="I182" i="17" s="1"/>
  <c r="G182" i="17"/>
  <c r="F182" i="17"/>
  <c r="E182" i="17"/>
  <c r="V181" i="17"/>
  <c r="Y181" i="17" s="1"/>
  <c r="U181" i="17"/>
  <c r="L181" i="17"/>
  <c r="I181" i="17"/>
  <c r="Y180" i="17"/>
  <c r="U180" i="17"/>
  <c r="V180" i="17" s="1"/>
  <c r="L180" i="17"/>
  <c r="I180" i="17"/>
  <c r="Y179" i="17"/>
  <c r="U179" i="17"/>
  <c r="V179" i="17" s="1"/>
  <c r="L179" i="17"/>
  <c r="I179" i="17"/>
  <c r="V178" i="17"/>
  <c r="Y178" i="17" s="1"/>
  <c r="U178" i="17"/>
  <c r="L178" i="17"/>
  <c r="I178" i="17"/>
  <c r="Y177" i="17"/>
  <c r="V177" i="17"/>
  <c r="U177" i="17"/>
  <c r="I177" i="17"/>
  <c r="L177" i="17" s="1"/>
  <c r="V176" i="17"/>
  <c r="Y176" i="17" s="1"/>
  <c r="U176" i="17"/>
  <c r="I176" i="17"/>
  <c r="L176" i="17" s="1"/>
  <c r="U175" i="17"/>
  <c r="V175" i="17" s="1"/>
  <c r="Y175" i="17" s="1"/>
  <c r="I175" i="17"/>
  <c r="L175" i="17" s="1"/>
  <c r="V174" i="17"/>
  <c r="Y174" i="17" s="1"/>
  <c r="U174" i="17"/>
  <c r="L174" i="17"/>
  <c r="I174" i="17"/>
  <c r="U173" i="17"/>
  <c r="V173" i="17" s="1"/>
  <c r="Y173" i="17" s="1"/>
  <c r="I173" i="17"/>
  <c r="L173" i="17" s="1"/>
  <c r="Y172" i="17"/>
  <c r="V172" i="17"/>
  <c r="U172" i="17"/>
  <c r="L172" i="17"/>
  <c r="I172" i="17"/>
  <c r="U171" i="17"/>
  <c r="V171" i="17" s="1"/>
  <c r="Y171" i="17" s="1"/>
  <c r="L171" i="17"/>
  <c r="I171" i="17"/>
  <c r="V170" i="17"/>
  <c r="Y170" i="17" s="1"/>
  <c r="U170" i="17"/>
  <c r="L170" i="17"/>
  <c r="I170" i="17"/>
  <c r="V169" i="17"/>
  <c r="Y169" i="17" s="1"/>
  <c r="U169" i="17"/>
  <c r="I169" i="17"/>
  <c r="L169" i="17" s="1"/>
  <c r="V168" i="17"/>
  <c r="Y168" i="17" s="1"/>
  <c r="U168" i="17"/>
  <c r="I168" i="17"/>
  <c r="L168" i="17" s="1"/>
  <c r="U167" i="17"/>
  <c r="V167" i="17" s="1"/>
  <c r="Y167" i="17" s="1"/>
  <c r="I167" i="17"/>
  <c r="L167" i="17" s="1"/>
  <c r="U166" i="17"/>
  <c r="V166" i="17" s="1"/>
  <c r="Y166" i="17" s="1"/>
  <c r="L166" i="17"/>
  <c r="I166" i="17"/>
  <c r="U165" i="17"/>
  <c r="V165" i="17" s="1"/>
  <c r="Y165" i="17" s="1"/>
  <c r="I165" i="17"/>
  <c r="L165" i="17" s="1"/>
  <c r="Y164" i="17"/>
  <c r="V164" i="17"/>
  <c r="U164" i="17"/>
  <c r="L164" i="17"/>
  <c r="I164" i="17"/>
  <c r="Y163" i="17"/>
  <c r="U163" i="17"/>
  <c r="V163" i="17" s="1"/>
  <c r="L163" i="17"/>
  <c r="I163" i="17"/>
  <c r="V162" i="17"/>
  <c r="Y162" i="17" s="1"/>
  <c r="U162" i="17"/>
  <c r="L162" i="17"/>
  <c r="I162" i="17"/>
  <c r="Y161" i="17"/>
  <c r="V161" i="17"/>
  <c r="U161" i="17"/>
  <c r="I161" i="17"/>
  <c r="L161" i="17" s="1"/>
  <c r="V160" i="17"/>
  <c r="Y160" i="17" s="1"/>
  <c r="U160" i="17"/>
  <c r="L160" i="17"/>
  <c r="I160" i="17"/>
  <c r="U159" i="17"/>
  <c r="V159" i="17" s="1"/>
  <c r="Y159" i="17" s="1"/>
  <c r="I159" i="17"/>
  <c r="L159" i="17" s="1"/>
  <c r="V158" i="17"/>
  <c r="Y158" i="17" s="1"/>
  <c r="U158" i="17"/>
  <c r="L158" i="17"/>
  <c r="I158" i="17"/>
  <c r="X157" i="17"/>
  <c r="W157" i="17"/>
  <c r="U157" i="17"/>
  <c r="T157" i="17"/>
  <c r="V157" i="17" s="1"/>
  <c r="R157" i="17"/>
  <c r="L157" i="17"/>
  <c r="I157" i="17"/>
  <c r="Y156" i="17"/>
  <c r="V156" i="17"/>
  <c r="S156" i="17"/>
  <c r="L156" i="17"/>
  <c r="I156" i="17"/>
  <c r="V155" i="17"/>
  <c r="S155" i="17"/>
  <c r="Y155" i="17" s="1"/>
  <c r="L155" i="17"/>
  <c r="I155" i="17"/>
  <c r="V154" i="17"/>
  <c r="Y154" i="17" s="1"/>
  <c r="S154" i="17"/>
  <c r="K154" i="17"/>
  <c r="J154" i="17"/>
  <c r="G154" i="17"/>
  <c r="E154" i="17"/>
  <c r="V153" i="17"/>
  <c r="S153" i="17"/>
  <c r="L153" i="17"/>
  <c r="H153" i="17"/>
  <c r="I153" i="17" s="1"/>
  <c r="F153" i="17"/>
  <c r="V152" i="17"/>
  <c r="S152" i="17"/>
  <c r="Y152" i="17" s="1"/>
  <c r="I152" i="17"/>
  <c r="H152" i="17"/>
  <c r="F152" i="17"/>
  <c r="L152" i="17" s="1"/>
  <c r="Y151" i="17"/>
  <c r="V151" i="17"/>
  <c r="S151" i="17"/>
  <c r="H151" i="17"/>
  <c r="I151" i="17" s="1"/>
  <c r="L151" i="17" s="1"/>
  <c r="F151" i="17"/>
  <c r="Y150" i="17"/>
  <c r="V150" i="17"/>
  <c r="S150" i="17"/>
  <c r="I150" i="17"/>
  <c r="H150" i="17"/>
  <c r="F150" i="17"/>
  <c r="L150" i="17" s="1"/>
  <c r="V149" i="17"/>
  <c r="S149" i="17"/>
  <c r="H149" i="17"/>
  <c r="I149" i="17" s="1"/>
  <c r="L149" i="17" s="1"/>
  <c r="F149" i="17"/>
  <c r="Y148" i="17"/>
  <c r="V148" i="17"/>
  <c r="S148" i="17"/>
  <c r="L148" i="17"/>
  <c r="I148" i="17"/>
  <c r="H148" i="17"/>
  <c r="F148" i="17"/>
  <c r="V147" i="17"/>
  <c r="Y147" i="17" s="1"/>
  <c r="S147" i="17"/>
  <c r="I147" i="17"/>
  <c r="L147" i="17" s="1"/>
  <c r="H147" i="17"/>
  <c r="F147" i="17"/>
  <c r="V146" i="17"/>
  <c r="S146" i="17"/>
  <c r="Y146" i="17" s="1"/>
  <c r="I146" i="17"/>
  <c r="H146" i="17"/>
  <c r="F146" i="17"/>
  <c r="V145" i="17"/>
  <c r="S145" i="17"/>
  <c r="Y145" i="17" s="1"/>
  <c r="H145" i="17"/>
  <c r="I145" i="17" s="1"/>
  <c r="F145" i="17"/>
  <c r="L145" i="17" s="1"/>
  <c r="V144" i="17"/>
  <c r="S144" i="17"/>
  <c r="I144" i="17"/>
  <c r="H144" i="17"/>
  <c r="F144" i="17"/>
  <c r="L144" i="17" s="1"/>
  <c r="X143" i="17"/>
  <c r="W143" i="17"/>
  <c r="U143" i="17"/>
  <c r="T143" i="17"/>
  <c r="S143" i="17"/>
  <c r="R143" i="17"/>
  <c r="I143" i="17"/>
  <c r="H143" i="17"/>
  <c r="F143" i="17"/>
  <c r="L143" i="17" s="1"/>
  <c r="V142" i="17"/>
  <c r="Y142" i="17" s="1"/>
  <c r="H142" i="17"/>
  <c r="I142" i="17" s="1"/>
  <c r="F142" i="17"/>
  <c r="V141" i="17"/>
  <c r="Y141" i="17" s="1"/>
  <c r="I141" i="17"/>
  <c r="H141" i="17"/>
  <c r="F141" i="17"/>
  <c r="Y140" i="17"/>
  <c r="V140" i="17"/>
  <c r="I140" i="17"/>
  <c r="H140" i="17"/>
  <c r="F140" i="17"/>
  <c r="V139" i="17"/>
  <c r="Y139" i="17" s="1"/>
  <c r="I139" i="17"/>
  <c r="L139" i="17" s="1"/>
  <c r="H139" i="17"/>
  <c r="F139" i="17"/>
  <c r="V138" i="17"/>
  <c r="Y138" i="17" s="1"/>
  <c r="I138" i="17"/>
  <c r="H138" i="17"/>
  <c r="F138" i="17"/>
  <c r="V137" i="17"/>
  <c r="Y137" i="17" s="1"/>
  <c r="I137" i="17"/>
  <c r="H137" i="17"/>
  <c r="F137" i="17"/>
  <c r="V136" i="17"/>
  <c r="Y136" i="17" s="1"/>
  <c r="H136" i="17"/>
  <c r="I136" i="17" s="1"/>
  <c r="F136" i="17"/>
  <c r="V135" i="17"/>
  <c r="Y135" i="17" s="1"/>
  <c r="I135" i="17"/>
  <c r="H135" i="17"/>
  <c r="F135" i="17"/>
  <c r="L135" i="17" s="1"/>
  <c r="V134" i="17"/>
  <c r="Y134" i="17" s="1"/>
  <c r="H134" i="17"/>
  <c r="I134" i="17" s="1"/>
  <c r="F134" i="17"/>
  <c r="V133" i="17"/>
  <c r="Y133" i="17" s="1"/>
  <c r="I133" i="17"/>
  <c r="L133" i="17" s="1"/>
  <c r="H133" i="17"/>
  <c r="F133" i="17"/>
  <c r="V132" i="17"/>
  <c r="Y132" i="17" s="1"/>
  <c r="H132" i="17"/>
  <c r="I132" i="17" s="1"/>
  <c r="F132" i="17"/>
  <c r="V131" i="17"/>
  <c r="Y131" i="17" s="1"/>
  <c r="I131" i="17"/>
  <c r="H131" i="17"/>
  <c r="F131" i="17"/>
  <c r="L131" i="17" s="1"/>
  <c r="V130" i="17"/>
  <c r="Y130" i="17" s="1"/>
  <c r="K130" i="17"/>
  <c r="J130" i="17"/>
  <c r="G130" i="17"/>
  <c r="F130" i="17"/>
  <c r="E130" i="17"/>
  <c r="V129" i="17"/>
  <c r="Y129" i="17" s="1"/>
  <c r="I129" i="17"/>
  <c r="L129" i="17" s="1"/>
  <c r="H129" i="17"/>
  <c r="V128" i="17"/>
  <c r="Y128" i="17" s="1"/>
  <c r="H128" i="17"/>
  <c r="I128" i="17" s="1"/>
  <c r="L128" i="17" s="1"/>
  <c r="V127" i="17"/>
  <c r="Y127" i="17" s="1"/>
  <c r="H127" i="17"/>
  <c r="I127" i="17" s="1"/>
  <c r="L127" i="17" s="1"/>
  <c r="Y126" i="17"/>
  <c r="V126" i="17"/>
  <c r="I126" i="17"/>
  <c r="L126" i="17" s="1"/>
  <c r="H126" i="17"/>
  <c r="V125" i="17"/>
  <c r="Y125" i="17" s="1"/>
  <c r="I125" i="17"/>
  <c r="L125" i="17" s="1"/>
  <c r="H125" i="17"/>
  <c r="Y124" i="17"/>
  <c r="V124" i="17"/>
  <c r="L124" i="17"/>
  <c r="H124" i="17"/>
  <c r="I124" i="17" s="1"/>
  <c r="V123" i="17"/>
  <c r="I123" i="17"/>
  <c r="L123" i="17" s="1"/>
  <c r="H123" i="17"/>
  <c r="X122" i="17"/>
  <c r="W122" i="17"/>
  <c r="T122" i="17"/>
  <c r="S122" i="17"/>
  <c r="R122" i="17"/>
  <c r="H122" i="17"/>
  <c r="Y121" i="17"/>
  <c r="V121" i="17"/>
  <c r="U121" i="17"/>
  <c r="K121" i="17"/>
  <c r="J121" i="17"/>
  <c r="H121" i="17"/>
  <c r="G121" i="17"/>
  <c r="F121" i="17"/>
  <c r="E121" i="17"/>
  <c r="U120" i="17"/>
  <c r="V120" i="17" s="1"/>
  <c r="Y120" i="17" s="1"/>
  <c r="I120" i="17"/>
  <c r="L120" i="17" s="1"/>
  <c r="Y119" i="17"/>
  <c r="V119" i="17"/>
  <c r="U119" i="17"/>
  <c r="I119" i="17"/>
  <c r="L119" i="17" s="1"/>
  <c r="U118" i="17"/>
  <c r="V118" i="17" s="1"/>
  <c r="Y118" i="17" s="1"/>
  <c r="I118" i="17"/>
  <c r="L118" i="17" s="1"/>
  <c r="U117" i="17"/>
  <c r="V117" i="17" s="1"/>
  <c r="Y117" i="17" s="1"/>
  <c r="L117" i="17"/>
  <c r="I117" i="17"/>
  <c r="V116" i="17"/>
  <c r="Y116" i="17" s="1"/>
  <c r="U116" i="17"/>
  <c r="I116" i="17"/>
  <c r="L116" i="17" s="1"/>
  <c r="V115" i="17"/>
  <c r="Y115" i="17" s="1"/>
  <c r="U115" i="17"/>
  <c r="I115" i="17"/>
  <c r="L115" i="17" s="1"/>
  <c r="Y114" i="17"/>
  <c r="U114" i="17"/>
  <c r="V114" i="17" s="1"/>
  <c r="L114" i="17"/>
  <c r="I114" i="17"/>
  <c r="V113" i="17"/>
  <c r="Y113" i="17" s="1"/>
  <c r="U113" i="17"/>
  <c r="L113" i="17"/>
  <c r="I113" i="17"/>
  <c r="U112" i="17"/>
  <c r="V112" i="17" s="1"/>
  <c r="Y112" i="17" s="1"/>
  <c r="I112" i="17"/>
  <c r="L112" i="17" s="1"/>
  <c r="Y111" i="17"/>
  <c r="V111" i="17"/>
  <c r="U111" i="17"/>
  <c r="I111" i="17"/>
  <c r="L111" i="17" s="1"/>
  <c r="U110" i="17"/>
  <c r="V110" i="17" s="1"/>
  <c r="Y110" i="17" s="1"/>
  <c r="I110" i="17"/>
  <c r="L110" i="17" s="1"/>
  <c r="U109" i="17"/>
  <c r="V109" i="17" s="1"/>
  <c r="Y109" i="17" s="1"/>
  <c r="L109" i="17"/>
  <c r="I109" i="17"/>
  <c r="V108" i="17"/>
  <c r="Y108" i="17" s="1"/>
  <c r="U108" i="17"/>
  <c r="I108" i="17"/>
  <c r="L108" i="17" s="1"/>
  <c r="V107" i="17"/>
  <c r="Y107" i="17" s="1"/>
  <c r="U107" i="17"/>
  <c r="L107" i="17"/>
  <c r="I107" i="17"/>
  <c r="Y106" i="17"/>
  <c r="U106" i="17"/>
  <c r="V106" i="17" s="1"/>
  <c r="V122" i="17" s="1"/>
  <c r="L106" i="17"/>
  <c r="I106" i="17"/>
  <c r="X105" i="17"/>
  <c r="W105" i="17"/>
  <c r="T105" i="17"/>
  <c r="R105" i="17"/>
  <c r="I105" i="17"/>
  <c r="L105" i="17" s="1"/>
  <c r="U104" i="17"/>
  <c r="V104" i="17" s="1"/>
  <c r="S104" i="17"/>
  <c r="I104" i="17"/>
  <c r="L104" i="17" s="1"/>
  <c r="U103" i="17"/>
  <c r="V103" i="17" s="1"/>
  <c r="S103" i="17"/>
  <c r="I103" i="17"/>
  <c r="L103" i="17" s="1"/>
  <c r="U102" i="17"/>
  <c r="V102" i="17" s="1"/>
  <c r="Y102" i="17" s="1"/>
  <c r="S102" i="17"/>
  <c r="L102" i="17"/>
  <c r="I102" i="17"/>
  <c r="U101" i="17"/>
  <c r="V101" i="17" s="1"/>
  <c r="Y101" i="17" s="1"/>
  <c r="S101" i="17"/>
  <c r="L101" i="17"/>
  <c r="I101" i="17"/>
  <c r="U100" i="17"/>
  <c r="V100" i="17" s="1"/>
  <c r="S100" i="17"/>
  <c r="K100" i="17"/>
  <c r="J100" i="17"/>
  <c r="H100" i="17"/>
  <c r="I100" i="17" s="1"/>
  <c r="G100" i="17"/>
  <c r="F100" i="17"/>
  <c r="E100" i="17"/>
  <c r="Y99" i="17"/>
  <c r="U99" i="17"/>
  <c r="V99" i="17" s="1"/>
  <c r="S99" i="17"/>
  <c r="L99" i="17"/>
  <c r="I99" i="17"/>
  <c r="U98" i="17"/>
  <c r="V98" i="17" s="1"/>
  <c r="Y98" i="17" s="1"/>
  <c r="S98" i="17"/>
  <c r="L98" i="17"/>
  <c r="I98" i="17"/>
  <c r="U97" i="17"/>
  <c r="V97" i="17" s="1"/>
  <c r="S97" i="17"/>
  <c r="Y97" i="17" s="1"/>
  <c r="L97" i="17"/>
  <c r="I97" i="17"/>
  <c r="U96" i="17"/>
  <c r="V96" i="17" s="1"/>
  <c r="Y96" i="17" s="1"/>
  <c r="S96" i="17"/>
  <c r="I96" i="17"/>
  <c r="L96" i="17" s="1"/>
  <c r="Y95" i="17"/>
  <c r="U95" i="17"/>
  <c r="V95" i="17" s="1"/>
  <c r="S95" i="17"/>
  <c r="L95" i="17"/>
  <c r="I95" i="17"/>
  <c r="U94" i="17"/>
  <c r="V94" i="17" s="1"/>
  <c r="Y94" i="17" s="1"/>
  <c r="S94" i="17"/>
  <c r="L94" i="17"/>
  <c r="I94" i="17"/>
  <c r="U93" i="17"/>
  <c r="V93" i="17" s="1"/>
  <c r="S93" i="17"/>
  <c r="Y93" i="17" s="1"/>
  <c r="L93" i="17"/>
  <c r="I93" i="17"/>
  <c r="U92" i="17"/>
  <c r="V92" i="17" s="1"/>
  <c r="Y92" i="17" s="1"/>
  <c r="S92" i="17"/>
  <c r="I92" i="17"/>
  <c r="L92" i="17" s="1"/>
  <c r="Y91" i="17"/>
  <c r="U91" i="17"/>
  <c r="V91" i="17" s="1"/>
  <c r="S91" i="17"/>
  <c r="L91" i="17"/>
  <c r="I91" i="17"/>
  <c r="U90" i="17"/>
  <c r="V90" i="17" s="1"/>
  <c r="Y90" i="17" s="1"/>
  <c r="S90" i="17"/>
  <c r="L90" i="17"/>
  <c r="I90" i="17"/>
  <c r="U89" i="17"/>
  <c r="V89" i="17" s="1"/>
  <c r="S89" i="17"/>
  <c r="Y89" i="17" s="1"/>
  <c r="L89" i="17"/>
  <c r="I89" i="17"/>
  <c r="U88" i="17"/>
  <c r="V88" i="17" s="1"/>
  <c r="Y88" i="17" s="1"/>
  <c r="S88" i="17"/>
  <c r="I88" i="17"/>
  <c r="L88" i="17" s="1"/>
  <c r="Y87" i="17"/>
  <c r="U87" i="17"/>
  <c r="V87" i="17" s="1"/>
  <c r="S87" i="17"/>
  <c r="L87" i="17"/>
  <c r="I87" i="17"/>
  <c r="U86" i="17"/>
  <c r="V86" i="17" s="1"/>
  <c r="Y86" i="17" s="1"/>
  <c r="S86" i="17"/>
  <c r="L86" i="17"/>
  <c r="I86" i="17"/>
  <c r="U85" i="17"/>
  <c r="V85" i="17" s="1"/>
  <c r="S85" i="17"/>
  <c r="Y85" i="17" s="1"/>
  <c r="L85" i="17"/>
  <c r="I85" i="17"/>
  <c r="U84" i="17"/>
  <c r="S84" i="17"/>
  <c r="I84" i="17"/>
  <c r="L84" i="17" s="1"/>
  <c r="X83" i="17"/>
  <c r="W83" i="17"/>
  <c r="T83" i="17"/>
  <c r="R83" i="17"/>
  <c r="I83" i="17"/>
  <c r="L83" i="17" s="1"/>
  <c r="V82" i="17"/>
  <c r="Y82" i="17" s="1"/>
  <c r="U82" i="17"/>
  <c r="L82" i="17"/>
  <c r="I82" i="17"/>
  <c r="U81" i="17"/>
  <c r="V81" i="17" s="1"/>
  <c r="Y81" i="17" s="1"/>
  <c r="I81" i="17"/>
  <c r="L81" i="17" s="1"/>
  <c r="V80" i="17"/>
  <c r="Y80" i="17" s="1"/>
  <c r="U80" i="17"/>
  <c r="I80" i="17"/>
  <c r="L80" i="17" s="1"/>
  <c r="Y79" i="17"/>
  <c r="U79" i="17"/>
  <c r="V79" i="17" s="1"/>
  <c r="I79" i="17"/>
  <c r="L79" i="17" s="1"/>
  <c r="L100" i="17" s="1"/>
  <c r="U78" i="17"/>
  <c r="V78" i="17" s="1"/>
  <c r="Y78" i="17" s="1"/>
  <c r="K78" i="17"/>
  <c r="J78" i="17"/>
  <c r="G78" i="17"/>
  <c r="F78" i="17"/>
  <c r="E78" i="17"/>
  <c r="U77" i="17"/>
  <c r="V77" i="17" s="1"/>
  <c r="Y77" i="17" s="1"/>
  <c r="I77" i="17"/>
  <c r="L77" i="17" s="1"/>
  <c r="H77" i="17"/>
  <c r="U76" i="17"/>
  <c r="V76" i="17" s="1"/>
  <c r="Y76" i="17" s="1"/>
  <c r="I76" i="17"/>
  <c r="L76" i="17" s="1"/>
  <c r="H76" i="17"/>
  <c r="U75" i="17"/>
  <c r="V75" i="17" s="1"/>
  <c r="Y75" i="17" s="1"/>
  <c r="I75" i="17"/>
  <c r="L75" i="17" s="1"/>
  <c r="H75" i="17"/>
  <c r="U74" i="17"/>
  <c r="V74" i="17" s="1"/>
  <c r="Y74" i="17" s="1"/>
  <c r="H74" i="17"/>
  <c r="I74" i="17" s="1"/>
  <c r="L74" i="17" s="1"/>
  <c r="U73" i="17"/>
  <c r="V73" i="17" s="1"/>
  <c r="Y73" i="17" s="1"/>
  <c r="I73" i="17"/>
  <c r="L73" i="17" s="1"/>
  <c r="H73" i="17"/>
  <c r="U72" i="17"/>
  <c r="V72" i="17" s="1"/>
  <c r="Y72" i="17" s="1"/>
  <c r="I72" i="17"/>
  <c r="L72" i="17" s="1"/>
  <c r="H72" i="17"/>
  <c r="U71" i="17"/>
  <c r="V71" i="17" s="1"/>
  <c r="Y71" i="17" s="1"/>
  <c r="I71" i="17"/>
  <c r="L71" i="17" s="1"/>
  <c r="H71" i="17"/>
  <c r="U70" i="17"/>
  <c r="V70" i="17" s="1"/>
  <c r="Y70" i="17" s="1"/>
  <c r="H70" i="17"/>
  <c r="I70" i="17" s="1"/>
  <c r="L70" i="17" s="1"/>
  <c r="U69" i="17"/>
  <c r="V69" i="17" s="1"/>
  <c r="Y69" i="17" s="1"/>
  <c r="I69" i="17"/>
  <c r="L69" i="17" s="1"/>
  <c r="H69" i="17"/>
  <c r="U68" i="17"/>
  <c r="V68" i="17" s="1"/>
  <c r="Y68" i="17" s="1"/>
  <c r="I68" i="17"/>
  <c r="L68" i="17" s="1"/>
  <c r="H68" i="17"/>
  <c r="U67" i="17"/>
  <c r="V67" i="17" s="1"/>
  <c r="Y67" i="17" s="1"/>
  <c r="I67" i="17"/>
  <c r="L67" i="17" s="1"/>
  <c r="H67" i="17"/>
  <c r="U66" i="17"/>
  <c r="V66" i="17" s="1"/>
  <c r="Y66" i="17" s="1"/>
  <c r="H66" i="17"/>
  <c r="I66" i="17" s="1"/>
  <c r="L66" i="17" s="1"/>
  <c r="U65" i="17"/>
  <c r="V65" i="17" s="1"/>
  <c r="Y65" i="17" s="1"/>
  <c r="I65" i="17"/>
  <c r="L65" i="17" s="1"/>
  <c r="H65" i="17"/>
  <c r="U64" i="17"/>
  <c r="V64" i="17" s="1"/>
  <c r="Y64" i="17" s="1"/>
  <c r="I64" i="17"/>
  <c r="L64" i="17" s="1"/>
  <c r="H64" i="17"/>
  <c r="U63" i="17"/>
  <c r="V63" i="17" s="1"/>
  <c r="Y63" i="17" s="1"/>
  <c r="I63" i="17"/>
  <c r="L63" i="17" s="1"/>
  <c r="H63" i="17"/>
  <c r="U62" i="17"/>
  <c r="V62" i="17" s="1"/>
  <c r="H62" i="17"/>
  <c r="I62" i="17" s="1"/>
  <c r="L62" i="17" s="1"/>
  <c r="X61" i="17"/>
  <c r="W61" i="17"/>
  <c r="U61" i="17"/>
  <c r="V61" i="17" s="1"/>
  <c r="Y61" i="17" s="1"/>
  <c r="T61" i="17"/>
  <c r="S61" i="17"/>
  <c r="R61" i="17"/>
  <c r="L61" i="17"/>
  <c r="H61" i="17"/>
  <c r="I61" i="17" s="1"/>
  <c r="V60" i="17"/>
  <c r="Y60" i="17" s="1"/>
  <c r="H60" i="17"/>
  <c r="I60" i="17" s="1"/>
  <c r="L60" i="17" s="1"/>
  <c r="Y59" i="17"/>
  <c r="V59" i="17"/>
  <c r="H59" i="17"/>
  <c r="I59" i="17" s="1"/>
  <c r="L59" i="17" s="1"/>
  <c r="V58" i="17"/>
  <c r="Y58" i="17" s="1"/>
  <c r="I58" i="17"/>
  <c r="L58" i="17" s="1"/>
  <c r="H58" i="17"/>
  <c r="Y57" i="17"/>
  <c r="V57" i="17"/>
  <c r="H57" i="17"/>
  <c r="I57" i="17" s="1"/>
  <c r="L57" i="17" s="1"/>
  <c r="V56" i="17"/>
  <c r="Y56" i="17" s="1"/>
  <c r="I56" i="17"/>
  <c r="L56" i="17" s="1"/>
  <c r="H56" i="17"/>
  <c r="Y55" i="17"/>
  <c r="V55" i="17"/>
  <c r="H55" i="17"/>
  <c r="I55" i="17" s="1"/>
  <c r="L55" i="17" s="1"/>
  <c r="V54" i="17"/>
  <c r="Y54" i="17" s="1"/>
  <c r="I54" i="17"/>
  <c r="L54" i="17" s="1"/>
  <c r="H54" i="17"/>
  <c r="V53" i="17"/>
  <c r="Y53" i="17" s="1"/>
  <c r="L53" i="17"/>
  <c r="H53" i="17"/>
  <c r="I53" i="17" s="1"/>
  <c r="V52" i="17"/>
  <c r="Y52" i="17" s="1"/>
  <c r="H52" i="17"/>
  <c r="I52" i="17" s="1"/>
  <c r="L52" i="17" s="1"/>
  <c r="Y51" i="17"/>
  <c r="V51" i="17"/>
  <c r="H51" i="17"/>
  <c r="I51" i="17" s="1"/>
  <c r="L51" i="17" s="1"/>
  <c r="V50" i="17"/>
  <c r="Y50" i="17" s="1"/>
  <c r="I50" i="17"/>
  <c r="L50" i="17" s="1"/>
  <c r="H50" i="17"/>
  <c r="Y49" i="17"/>
  <c r="V49" i="17"/>
  <c r="H49" i="17"/>
  <c r="I49" i="17" s="1"/>
  <c r="L49" i="17" s="1"/>
  <c r="V48" i="17"/>
  <c r="Y48" i="17" s="1"/>
  <c r="I48" i="17"/>
  <c r="L48" i="17" s="1"/>
  <c r="H48" i="17"/>
  <c r="Y47" i="17"/>
  <c r="V47" i="17"/>
  <c r="H47" i="17"/>
  <c r="V46" i="17"/>
  <c r="Y46" i="17" s="1"/>
  <c r="K46" i="17"/>
  <c r="J46" i="17"/>
  <c r="H46" i="17"/>
  <c r="G46" i="17"/>
  <c r="E46" i="17"/>
  <c r="V45" i="17"/>
  <c r="Y45" i="17" s="1"/>
  <c r="I45" i="17"/>
  <c r="F45" i="17"/>
  <c r="L45" i="17" s="1"/>
  <c r="Y44" i="17"/>
  <c r="V44" i="17"/>
  <c r="L44" i="17"/>
  <c r="I44" i="17"/>
  <c r="F44" i="17"/>
  <c r="V43" i="17"/>
  <c r="Y43" i="17" s="1"/>
  <c r="I43" i="17"/>
  <c r="L43" i="17" s="1"/>
  <c r="F43" i="17"/>
  <c r="Y42" i="17"/>
  <c r="V42" i="17"/>
  <c r="L42" i="17"/>
  <c r="I42" i="17"/>
  <c r="F42" i="17"/>
  <c r="V41" i="17"/>
  <c r="Y41" i="17" s="1"/>
  <c r="I41" i="17"/>
  <c r="F41" i="17"/>
  <c r="L41" i="17" s="1"/>
  <c r="Y40" i="17"/>
  <c r="V40" i="17"/>
  <c r="I40" i="17"/>
  <c r="F40" i="17"/>
  <c r="L40" i="17" s="1"/>
  <c r="V39" i="17"/>
  <c r="Y39" i="17" s="1"/>
  <c r="I39" i="17"/>
  <c r="L39" i="17" s="1"/>
  <c r="F39" i="17"/>
  <c r="V38" i="17"/>
  <c r="Y38" i="17" s="1"/>
  <c r="L38" i="17"/>
  <c r="I38" i="17"/>
  <c r="F38" i="17"/>
  <c r="V37" i="17"/>
  <c r="Y37" i="17" s="1"/>
  <c r="I37" i="17"/>
  <c r="F37" i="17"/>
  <c r="L37" i="17" s="1"/>
  <c r="Y36" i="17"/>
  <c r="V36" i="17"/>
  <c r="L36" i="17"/>
  <c r="I36" i="17"/>
  <c r="F36" i="17"/>
  <c r="V35" i="17"/>
  <c r="Y35" i="17" s="1"/>
  <c r="I35" i="17"/>
  <c r="L35" i="17" s="1"/>
  <c r="F35" i="17"/>
  <c r="Y34" i="17"/>
  <c r="V34" i="17"/>
  <c r="L34" i="17"/>
  <c r="I34" i="17"/>
  <c r="F34" i="17"/>
  <c r="V33" i="17"/>
  <c r="Y33" i="17" s="1"/>
  <c r="I33" i="17"/>
  <c r="F33" i="17"/>
  <c r="L33" i="17" s="1"/>
  <c r="Y32" i="17"/>
  <c r="V32" i="17"/>
  <c r="I32" i="17"/>
  <c r="F32" i="17"/>
  <c r="L32" i="17" s="1"/>
  <c r="V31" i="17"/>
  <c r="Y31" i="17" s="1"/>
  <c r="I31" i="17"/>
  <c r="L31" i="17" s="1"/>
  <c r="F31" i="17"/>
  <c r="V30" i="17"/>
  <c r="Y30" i="17" s="1"/>
  <c r="L30" i="17"/>
  <c r="I30" i="17"/>
  <c r="F30" i="17"/>
  <c r="V29" i="17"/>
  <c r="Y29" i="17" s="1"/>
  <c r="I29" i="17"/>
  <c r="F29" i="17"/>
  <c r="L29" i="17" s="1"/>
  <c r="Y28" i="17"/>
  <c r="V28" i="17"/>
  <c r="L28" i="17"/>
  <c r="I28" i="17"/>
  <c r="F28" i="17"/>
  <c r="V27" i="17"/>
  <c r="Y27" i="17" s="1"/>
  <c r="I27" i="17"/>
  <c r="L27" i="17" s="1"/>
  <c r="F27" i="17"/>
  <c r="X26" i="17"/>
  <c r="W26" i="17"/>
  <c r="V26" i="17"/>
  <c r="T26" i="17"/>
  <c r="R26" i="17"/>
  <c r="Y26" i="17" s="1"/>
  <c r="L26" i="17"/>
  <c r="I26" i="17"/>
  <c r="F26" i="17"/>
  <c r="V25" i="17"/>
  <c r="Y25" i="17" s="1"/>
  <c r="S25" i="17"/>
  <c r="I25" i="17"/>
  <c r="F25" i="17"/>
  <c r="V24" i="17"/>
  <c r="S24" i="17"/>
  <c r="Y24" i="17" s="1"/>
  <c r="K24" i="17"/>
  <c r="J24" i="17"/>
  <c r="H24" i="17"/>
  <c r="G24" i="17"/>
  <c r="F24" i="17"/>
  <c r="E24" i="17"/>
  <c r="Y23" i="17"/>
  <c r="V23" i="17"/>
  <c r="S23" i="17"/>
  <c r="I23" i="17"/>
  <c r="L23" i="17" s="1"/>
  <c r="H23" i="17"/>
  <c r="Y22" i="17"/>
  <c r="V22" i="17"/>
  <c r="S22" i="17"/>
  <c r="H22" i="17"/>
  <c r="I22" i="17" s="1"/>
  <c r="L22" i="17" s="1"/>
  <c r="Y21" i="17"/>
  <c r="V21" i="17"/>
  <c r="S21" i="17"/>
  <c r="I21" i="17"/>
  <c r="L21" i="17" s="1"/>
  <c r="H21" i="17"/>
  <c r="V20" i="17"/>
  <c r="S20" i="17"/>
  <c r="Y20" i="17" s="1"/>
  <c r="I20" i="17"/>
  <c r="L20" i="17" s="1"/>
  <c r="H20" i="17"/>
  <c r="Y19" i="17"/>
  <c r="V19" i="17"/>
  <c r="S19" i="17"/>
  <c r="I19" i="17"/>
  <c r="L19" i="17" s="1"/>
  <c r="H19" i="17"/>
  <c r="Y18" i="17"/>
  <c r="V18" i="17"/>
  <c r="S18" i="17"/>
  <c r="H18" i="17"/>
  <c r="I18" i="17" s="1"/>
  <c r="L18" i="17" s="1"/>
  <c r="Y17" i="17"/>
  <c r="V17" i="17"/>
  <c r="S17" i="17"/>
  <c r="I17" i="17"/>
  <c r="L17" i="17" s="1"/>
  <c r="H17" i="17"/>
  <c r="V16" i="17"/>
  <c r="S16" i="17"/>
  <c r="Y16" i="17" s="1"/>
  <c r="I16" i="17"/>
  <c r="L16" i="17" s="1"/>
  <c r="H16" i="17"/>
  <c r="Y15" i="17"/>
  <c r="V15" i="17"/>
  <c r="S15" i="17"/>
  <c r="I15" i="17"/>
  <c r="L15" i="17" s="1"/>
  <c r="H15" i="17"/>
  <c r="Y14" i="17"/>
  <c r="V14" i="17"/>
  <c r="S14" i="17"/>
  <c r="H14" i="17"/>
  <c r="I14" i="17" s="1"/>
  <c r="L14" i="17" s="1"/>
  <c r="Y13" i="17"/>
  <c r="V13" i="17"/>
  <c r="S13" i="17"/>
  <c r="I13" i="17"/>
  <c r="L13" i="17" s="1"/>
  <c r="H13" i="17"/>
  <c r="V12" i="17"/>
  <c r="S12" i="17"/>
  <c r="Y12" i="17" s="1"/>
  <c r="I12" i="17"/>
  <c r="L12" i="17" s="1"/>
  <c r="H12" i="17"/>
  <c r="Y11" i="17"/>
  <c r="V11" i="17"/>
  <c r="S11" i="17"/>
  <c r="I11" i="17"/>
  <c r="L11" i="17" s="1"/>
  <c r="H11" i="17"/>
  <c r="Y10" i="17"/>
  <c r="V10" i="17"/>
  <c r="S10" i="17"/>
  <c r="H10" i="17"/>
  <c r="I10" i="17" s="1"/>
  <c r="L10" i="17" s="1"/>
  <c r="Y9" i="17"/>
  <c r="V9" i="17"/>
  <c r="S9" i="17"/>
  <c r="I9" i="17"/>
  <c r="L9" i="17" s="1"/>
  <c r="H9" i="17"/>
  <c r="V8" i="17"/>
  <c r="S8" i="17"/>
  <c r="Y8" i="17" s="1"/>
  <c r="I8" i="17"/>
  <c r="L8" i="17" s="1"/>
  <c r="H8" i="17"/>
  <c r="Y7" i="17"/>
  <c r="V7" i="17"/>
  <c r="S7" i="17"/>
  <c r="L7" i="17"/>
  <c r="I7" i="17"/>
  <c r="H7" i="17"/>
  <c r="P46" i="12"/>
  <c r="O46" i="12"/>
  <c r="N46" i="12"/>
  <c r="K46" i="12"/>
  <c r="H46" i="12"/>
  <c r="G46" i="12"/>
  <c r="E46" i="12"/>
  <c r="D46" i="12"/>
  <c r="S45" i="12"/>
  <c r="Q45" i="12"/>
  <c r="M45" i="12"/>
  <c r="J45" i="12"/>
  <c r="I45" i="12"/>
  <c r="F45" i="12"/>
  <c r="R45" i="12" s="1"/>
  <c r="S44" i="12"/>
  <c r="R44" i="12"/>
  <c r="Q44" i="12"/>
  <c r="M44" i="12"/>
  <c r="I44" i="12"/>
  <c r="J44" i="12" s="1"/>
  <c r="F44" i="12"/>
  <c r="R43" i="12"/>
  <c r="Q43" i="12"/>
  <c r="M43" i="12"/>
  <c r="J43" i="12"/>
  <c r="I43" i="12"/>
  <c r="F43" i="12"/>
  <c r="Q42" i="12"/>
  <c r="M42" i="12"/>
  <c r="I42" i="12"/>
  <c r="F42" i="12"/>
  <c r="R42" i="12" s="1"/>
  <c r="Q41" i="12"/>
  <c r="L41" i="12"/>
  <c r="M41" i="12" s="1"/>
  <c r="I41" i="12"/>
  <c r="F41" i="12"/>
  <c r="R41" i="12" s="1"/>
  <c r="Q40" i="12"/>
  <c r="L40" i="12"/>
  <c r="M40" i="12" s="1"/>
  <c r="I40" i="12"/>
  <c r="F40" i="12"/>
  <c r="R40" i="12" s="1"/>
  <c r="Q39" i="12"/>
  <c r="M39" i="12"/>
  <c r="J39" i="12"/>
  <c r="I39" i="12"/>
  <c r="F39" i="12"/>
  <c r="R39" i="12" s="1"/>
  <c r="R38" i="12"/>
  <c r="Q38" i="12"/>
  <c r="M38" i="12"/>
  <c r="I38" i="12"/>
  <c r="J38" i="12" s="1"/>
  <c r="S38" i="12" s="1"/>
  <c r="F38" i="12"/>
  <c r="R37" i="12"/>
  <c r="Q37" i="12"/>
  <c r="L37" i="12"/>
  <c r="M37" i="12" s="1"/>
  <c r="J37" i="12"/>
  <c r="S37" i="12" s="1"/>
  <c r="I37" i="12"/>
  <c r="F37" i="12"/>
  <c r="Q36" i="12"/>
  <c r="M36" i="12"/>
  <c r="I36" i="12"/>
  <c r="F36" i="12"/>
  <c r="Q35" i="12"/>
  <c r="M35" i="12"/>
  <c r="L35" i="12"/>
  <c r="I35" i="12"/>
  <c r="F35" i="12"/>
  <c r="Q34" i="12"/>
  <c r="M34" i="12"/>
  <c r="I34" i="12"/>
  <c r="F34" i="12"/>
  <c r="S33" i="12"/>
  <c r="Q33" i="12"/>
  <c r="M33" i="12"/>
  <c r="J33" i="12"/>
  <c r="I33" i="12"/>
  <c r="F33" i="12"/>
  <c r="R33" i="12" s="1"/>
  <c r="S32" i="12"/>
  <c r="R32" i="12"/>
  <c r="Q32" i="12"/>
  <c r="M32" i="12"/>
  <c r="L32" i="12"/>
  <c r="J32" i="12"/>
  <c r="I32" i="12"/>
  <c r="F32" i="12"/>
  <c r="S31" i="12"/>
  <c r="R31" i="12"/>
  <c r="Q31" i="12"/>
  <c r="M31" i="12"/>
  <c r="L31" i="12"/>
  <c r="J31" i="12"/>
  <c r="I31" i="12"/>
  <c r="F31" i="12"/>
  <c r="S30" i="12"/>
  <c r="R30" i="12"/>
  <c r="Q30" i="12"/>
  <c r="M30" i="12"/>
  <c r="L30" i="12"/>
  <c r="J30" i="12"/>
  <c r="I30" i="12"/>
  <c r="F30" i="12"/>
  <c r="S29" i="12"/>
  <c r="R29" i="12"/>
  <c r="Q29" i="12"/>
  <c r="M29" i="12"/>
  <c r="I29" i="12"/>
  <c r="J29" i="12" s="1"/>
  <c r="F29" i="12"/>
  <c r="R28" i="12"/>
  <c r="Q28" i="12"/>
  <c r="M28" i="12"/>
  <c r="J28" i="12"/>
  <c r="S28" i="12" s="1"/>
  <c r="I28" i="12"/>
  <c r="F28" i="12"/>
  <c r="Q27" i="12"/>
  <c r="M27" i="12"/>
  <c r="I27" i="12"/>
  <c r="F27" i="12"/>
  <c r="R27" i="12" s="1"/>
  <c r="Q26" i="12"/>
  <c r="M26" i="12"/>
  <c r="J26" i="12"/>
  <c r="S26" i="12" s="1"/>
  <c r="I26" i="12"/>
  <c r="F26" i="12"/>
  <c r="R26" i="12" s="1"/>
  <c r="Q25" i="12"/>
  <c r="L25" i="12"/>
  <c r="M25" i="12" s="1"/>
  <c r="J25" i="12"/>
  <c r="I25" i="12"/>
  <c r="F25" i="12"/>
  <c r="R25" i="12" s="1"/>
  <c r="R24" i="12"/>
  <c r="Q24" i="12"/>
  <c r="M24" i="12"/>
  <c r="J24" i="12"/>
  <c r="S24" i="12" s="1"/>
  <c r="I24" i="12"/>
  <c r="F24" i="12"/>
  <c r="Q23" i="12"/>
  <c r="M23" i="12"/>
  <c r="I23" i="12"/>
  <c r="F23" i="12"/>
  <c r="Q22" i="12"/>
  <c r="M22" i="12"/>
  <c r="I22" i="12"/>
  <c r="F22" i="12"/>
  <c r="Q21" i="12"/>
  <c r="L21" i="12"/>
  <c r="M21" i="12" s="1"/>
  <c r="I21" i="12"/>
  <c r="F21" i="12"/>
  <c r="S20" i="12"/>
  <c r="Q20" i="12"/>
  <c r="M20" i="12"/>
  <c r="J20" i="12"/>
  <c r="I20" i="12"/>
  <c r="F20" i="12"/>
  <c r="R20" i="12" s="1"/>
  <c r="S19" i="12"/>
  <c r="R19" i="12"/>
  <c r="Q19" i="12"/>
  <c r="M19" i="12"/>
  <c r="L19" i="12"/>
  <c r="J19" i="12"/>
  <c r="I19" i="12"/>
  <c r="F19" i="12"/>
  <c r="S18" i="12"/>
  <c r="R18" i="12"/>
  <c r="Q18" i="12"/>
  <c r="M18" i="12"/>
  <c r="L18" i="12"/>
  <c r="J18" i="12"/>
  <c r="I18" i="12"/>
  <c r="F18" i="12"/>
  <c r="R17" i="12"/>
  <c r="Q17" i="12"/>
  <c r="M17" i="12"/>
  <c r="I17" i="12"/>
  <c r="J17" i="12" s="1"/>
  <c r="S17" i="12" s="1"/>
  <c r="F17" i="12"/>
  <c r="R16" i="12"/>
  <c r="Q16" i="12"/>
  <c r="L16" i="12"/>
  <c r="M16" i="12" s="1"/>
  <c r="I16" i="12"/>
  <c r="J16" i="12" s="1"/>
  <c r="F16" i="12"/>
  <c r="R15" i="12"/>
  <c r="Q15" i="12"/>
  <c r="L15" i="12"/>
  <c r="M15" i="12" s="1"/>
  <c r="I15" i="12"/>
  <c r="J15" i="12" s="1"/>
  <c r="S15" i="12" s="1"/>
  <c r="F15" i="12"/>
  <c r="R14" i="12"/>
  <c r="Q14" i="12"/>
  <c r="M14" i="12"/>
  <c r="J14" i="12"/>
  <c r="S14" i="12" s="1"/>
  <c r="I14" i="12"/>
  <c r="F14" i="12"/>
  <c r="Q13" i="12"/>
  <c r="M13" i="12"/>
  <c r="I13" i="12"/>
  <c r="F13" i="12"/>
  <c r="R13" i="12" s="1"/>
  <c r="Q12" i="12"/>
  <c r="M12" i="12"/>
  <c r="L12" i="12"/>
  <c r="I12" i="12"/>
  <c r="F12" i="12"/>
  <c r="R12" i="12" s="1"/>
  <c r="Q11" i="12"/>
  <c r="M11" i="12"/>
  <c r="J11" i="12"/>
  <c r="S11" i="12" s="1"/>
  <c r="I11" i="12"/>
  <c r="F11" i="12"/>
  <c r="R11" i="12" s="1"/>
  <c r="Q10" i="12"/>
  <c r="L10" i="12"/>
  <c r="M10" i="12" s="1"/>
  <c r="J10" i="12"/>
  <c r="I10" i="12"/>
  <c r="F10" i="12"/>
  <c r="R10" i="12" s="1"/>
  <c r="G32" i="4"/>
  <c r="F32" i="4"/>
  <c r="D32" i="4"/>
  <c r="C32" i="4"/>
  <c r="E31" i="4"/>
  <c r="H31" i="4" s="1"/>
  <c r="E30" i="4"/>
  <c r="H30" i="4" s="1"/>
  <c r="E29" i="4"/>
  <c r="H28" i="4"/>
  <c r="E27" i="4"/>
  <c r="E32" i="4" s="1"/>
  <c r="E21" i="4"/>
  <c r="D21" i="4"/>
  <c r="C21" i="4"/>
  <c r="F20" i="4"/>
  <c r="F19" i="4"/>
  <c r="F18" i="4"/>
  <c r="F17" i="4"/>
  <c r="F16" i="4"/>
  <c r="F15" i="4"/>
  <c r="F14" i="4"/>
  <c r="F13" i="4"/>
  <c r="F12" i="4"/>
  <c r="F11" i="4"/>
  <c r="F10" i="4"/>
  <c r="F9" i="4"/>
  <c r="F8" i="4"/>
  <c r="F7" i="4"/>
  <c r="F6" i="4"/>
  <c r="G5" i="8"/>
  <c r="F5" i="8"/>
  <c r="F16" i="8" s="1"/>
  <c r="C1" i="8"/>
  <c r="B1" i="8"/>
  <c r="F10" i="8" l="1"/>
  <c r="F14" i="8"/>
  <c r="F18" i="8"/>
  <c r="B5" i="8"/>
  <c r="F6" i="8"/>
  <c r="C5" i="8"/>
  <c r="B6" i="8" s="1"/>
  <c r="Q46" i="12"/>
  <c r="J22" i="12"/>
  <c r="S22" i="12" s="1"/>
  <c r="R22" i="12"/>
  <c r="S25" i="12"/>
  <c r="I24" i="17"/>
  <c r="I46" i="17"/>
  <c r="I47" i="17"/>
  <c r="H78" i="17"/>
  <c r="Y104" i="17"/>
  <c r="F21" i="4"/>
  <c r="S39" i="12"/>
  <c r="L46" i="12"/>
  <c r="L24" i="17"/>
  <c r="Y100" i="17"/>
  <c r="V143" i="17"/>
  <c r="J35" i="12"/>
  <c r="S35" i="12" s="1"/>
  <c r="R35" i="12"/>
  <c r="V83" i="17"/>
  <c r="Y83" i="17" s="1"/>
  <c r="Y62" i="17"/>
  <c r="S204" i="17"/>
  <c r="Y204" i="17" s="1"/>
  <c r="Y192" i="17"/>
  <c r="S16" i="12"/>
  <c r="J21" i="12"/>
  <c r="S21" i="12" s="1"/>
  <c r="R21" i="12"/>
  <c r="Y122" i="17"/>
  <c r="R23" i="12"/>
  <c r="R46" i="12" s="1"/>
  <c r="J23" i="12"/>
  <c r="S23" i="12" s="1"/>
  <c r="S43" i="12"/>
  <c r="L121" i="17"/>
  <c r="I154" i="17"/>
  <c r="L142" i="17"/>
  <c r="F154" i="17"/>
  <c r="Y143" i="17"/>
  <c r="S10" i="12"/>
  <c r="S46" i="12" s="1"/>
  <c r="J34" i="12"/>
  <c r="S34" i="12" s="1"/>
  <c r="R34" i="12"/>
  <c r="M46" i="12"/>
  <c r="I46" i="12"/>
  <c r="R36" i="12"/>
  <c r="J36" i="12"/>
  <c r="S36" i="12" s="1"/>
  <c r="L25" i="17"/>
  <c r="L46" i="17" s="1"/>
  <c r="F46" i="17"/>
  <c r="F9" i="8"/>
  <c r="F13" i="8"/>
  <c r="F17" i="8"/>
  <c r="S105" i="17"/>
  <c r="L138" i="17"/>
  <c r="L185" i="17"/>
  <c r="S288" i="17"/>
  <c r="Y288" i="17" s="1"/>
  <c r="L295" i="17"/>
  <c r="L335" i="17"/>
  <c r="J14" i="14"/>
  <c r="D43" i="14"/>
  <c r="H32" i="4"/>
  <c r="J12" i="12"/>
  <c r="S12" i="12" s="1"/>
  <c r="J13" i="12"/>
  <c r="S13" i="12" s="1"/>
  <c r="J27" i="12"/>
  <c r="S27" i="12" s="1"/>
  <c r="J40" i="12"/>
  <c r="S40" i="12" s="1"/>
  <c r="J41" i="12"/>
  <c r="S41" i="12" s="1"/>
  <c r="J42" i="12"/>
  <c r="S42" i="12" s="1"/>
  <c r="L140" i="17"/>
  <c r="Y149" i="17"/>
  <c r="Y201" i="17"/>
  <c r="V254" i="17"/>
  <c r="I202" i="17"/>
  <c r="H227" i="17"/>
  <c r="L132" i="17"/>
  <c r="L154" i="17" s="1"/>
  <c r="F11" i="8"/>
  <c r="F15" i="8"/>
  <c r="F19" i="8"/>
  <c r="U122" i="17"/>
  <c r="Y123" i="17"/>
  <c r="L137" i="17"/>
  <c r="L146" i="17"/>
  <c r="H201" i="17"/>
  <c r="U306" i="17"/>
  <c r="V306" i="17" s="1"/>
  <c r="Y306" i="17" s="1"/>
  <c r="F46" i="12"/>
  <c r="Y103" i="17"/>
  <c r="L134" i="17"/>
  <c r="S157" i="17"/>
  <c r="Y157" i="17" s="1"/>
  <c r="Y144" i="17"/>
  <c r="U183" i="17"/>
  <c r="V183" i="17" s="1"/>
  <c r="Y183" i="17" s="1"/>
  <c r="I183" i="17"/>
  <c r="I201" i="17" s="1"/>
  <c r="Y199" i="17"/>
  <c r="L236" i="17"/>
  <c r="L302" i="17"/>
  <c r="L307" i="17" s="1"/>
  <c r="F8" i="8"/>
  <c r="F12" i="8"/>
  <c r="U83" i="17"/>
  <c r="U105" i="17"/>
  <c r="L141" i="17"/>
  <c r="L190" i="17"/>
  <c r="Y234" i="17"/>
  <c r="L182" i="17"/>
  <c r="V84" i="17"/>
  <c r="I121" i="17"/>
  <c r="H130" i="17"/>
  <c r="I122" i="17"/>
  <c r="H154" i="17"/>
  <c r="L136" i="17"/>
  <c r="Y153" i="17"/>
  <c r="U223" i="17"/>
  <c r="V223" i="17" s="1"/>
  <c r="V205" i="17"/>
  <c r="Y205" i="17" s="1"/>
  <c r="Y223" i="17"/>
  <c r="L241" i="17"/>
  <c r="L183" i="17"/>
  <c r="L201" i="17" s="1"/>
  <c r="S223" i="17"/>
  <c r="U330" i="17"/>
  <c r="V330" i="17" s="1"/>
  <c r="Y330" i="17" s="1"/>
  <c r="V371" i="17"/>
  <c r="Y371" i="17" s="1"/>
  <c r="Y209" i="17"/>
  <c r="S254" i="17"/>
  <c r="F241" i="17"/>
  <c r="L277" i="17"/>
  <c r="S354" i="17"/>
  <c r="Y354" i="17" s="1"/>
  <c r="Y332" i="17"/>
  <c r="Y404" i="17"/>
  <c r="H260" i="17"/>
  <c r="L391" i="17"/>
  <c r="L395" i="17"/>
  <c r="F43" i="14"/>
  <c r="G8" i="14"/>
  <c r="J8" i="14" s="1"/>
  <c r="J43" i="14" s="1"/>
  <c r="L192" i="17"/>
  <c r="Y195" i="17"/>
  <c r="Y217" i="17"/>
  <c r="Y224" i="17"/>
  <c r="I242" i="17"/>
  <c r="Y243" i="17"/>
  <c r="Y268" i="17"/>
  <c r="Y286" i="17"/>
  <c r="L399" i="17"/>
  <c r="L403" i="17"/>
  <c r="Y208" i="17"/>
  <c r="L387" i="17"/>
  <c r="Y411" i="17"/>
  <c r="E44" i="13"/>
  <c r="Y226" i="17"/>
  <c r="Y251" i="17"/>
  <c r="I307" i="17"/>
  <c r="F413" i="17"/>
  <c r="L413" i="17" s="1"/>
  <c r="Y412" i="17"/>
  <c r="L389" i="17"/>
  <c r="L49" i="12" l="1"/>
  <c r="Y254" i="17"/>
  <c r="I130" i="17"/>
  <c r="L122" i="17"/>
  <c r="L130" i="17" s="1"/>
  <c r="G43" i="14"/>
  <c r="L242" i="17"/>
  <c r="L260" i="17" s="1"/>
  <c r="I260" i="17"/>
  <c r="I78" i="17"/>
  <c r="L47" i="17"/>
  <c r="L78" i="17" s="1"/>
  <c r="S50" i="12"/>
  <c r="S51" i="12" s="1"/>
  <c r="R52" i="12"/>
  <c r="Y84" i="17"/>
  <c r="V105" i="17"/>
  <c r="Y105" i="17" s="1"/>
  <c r="L202" i="17"/>
  <c r="L227" i="17" s="1"/>
  <c r="I227" i="17"/>
  <c r="J46" i="12"/>
  <c r="B17" i="8"/>
  <c r="B13" i="8"/>
  <c r="B9" i="8"/>
  <c r="B16" i="8"/>
  <c r="B12" i="8"/>
  <c r="B8" i="8"/>
  <c r="B18" i="8"/>
  <c r="B14" i="8"/>
  <c r="B10" i="8"/>
  <c r="B19" i="8"/>
  <c r="B15" i="8"/>
  <c r="B11" i="8"/>
  <c r="J52" i="12" l="1"/>
  <c r="J51" i="12"/>
</calcChain>
</file>

<file path=xl/sharedStrings.xml><?xml version="1.0" encoding="utf-8"?>
<sst xmlns="http://schemas.openxmlformats.org/spreadsheetml/2006/main" count="2720" uniqueCount="963">
  <si>
    <t>PREVIOUS MONTH</t>
  </si>
  <si>
    <t>CURRENTMONTH</t>
  </si>
  <si>
    <t>YEAR</t>
  </si>
  <si>
    <t>MONTH</t>
  </si>
  <si>
    <t>DAY</t>
  </si>
  <si>
    <t>Jan</t>
  </si>
  <si>
    <t>Feb</t>
  </si>
  <si>
    <t>Mar</t>
  </si>
  <si>
    <t>Apr</t>
  </si>
  <si>
    <t>May</t>
  </si>
  <si>
    <t>Jun</t>
  </si>
  <si>
    <t>Jul</t>
  </si>
  <si>
    <t>Aug</t>
  </si>
  <si>
    <t>Sep</t>
  </si>
  <si>
    <t>Oct</t>
  </si>
  <si>
    <t>Nov</t>
  </si>
  <si>
    <t>Dec</t>
  </si>
  <si>
    <t>Office of the Accountant General of the Federation</t>
  </si>
  <si>
    <t xml:space="preserve">  Federation Account Department</t>
  </si>
  <si>
    <t>Summary of Gross Revenue Allocation by Federation Account Allocation Committee for the Month of August, 2022 Shared in September, 2022</t>
  </si>
  <si>
    <t>S/n</t>
  </si>
  <si>
    <t>Beneficiaries</t>
  </si>
  <si>
    <t>Statutory</t>
  </si>
  <si>
    <t>Distribution of ₦20 Billion for the month of September 2022</t>
  </si>
  <si>
    <t>VAT</t>
  </si>
  <si>
    <t>Total</t>
  </si>
  <si>
    <t>₦</t>
  </si>
  <si>
    <t>FGN (see Table II)</t>
  </si>
  <si>
    <t>State (see Table III)</t>
  </si>
  <si>
    <t>LGCs (see Table IV)</t>
  </si>
  <si>
    <t>13% Derivation Fund</t>
  </si>
  <si>
    <t>Cost of Collection - NCS</t>
  </si>
  <si>
    <t xml:space="preserve"> Cost of Collections - FIRS</t>
  </si>
  <si>
    <t xml:space="preserve"> Cost of Collections - DPR</t>
  </si>
  <si>
    <t>FIRS Refund on Cost of Collection</t>
  </si>
  <si>
    <t>FIRS Refund</t>
  </si>
  <si>
    <t>13% Derivation Refund to Oil Producing States</t>
  </si>
  <si>
    <t>13% Refunds on Subsidy and Priority Projects   2022</t>
  </si>
  <si>
    <t>13% Refunds on Subsidy, Priority Projects  from 1999 to 2021</t>
  </si>
  <si>
    <t>North East Development Commission</t>
  </si>
  <si>
    <t>Transfer to non-oil Excess account</t>
  </si>
  <si>
    <t>Refund of cost of collection on gas income to FIRS</t>
  </si>
  <si>
    <t>TOTAL</t>
  </si>
  <si>
    <t>Distribution of Revenue Allocation to FGN by Federation Account Allocation Committee for the Month of August, 2022 Shared in September, 2022</t>
  </si>
  <si>
    <t>4=2-3</t>
  </si>
  <si>
    <t>6=4+5</t>
  </si>
  <si>
    <t>Gross Statutory Allocation</t>
  </si>
  <si>
    <t>Total Deduction</t>
  </si>
  <si>
    <t>Net Statutory Allocation</t>
  </si>
  <si>
    <r>
      <rPr>
        <b/>
        <sz val="16"/>
        <rFont val="Times New Roman"/>
      </rPr>
      <t xml:space="preserve">Distribution of </t>
    </r>
    <r>
      <rPr>
        <b/>
        <sz val="16"/>
        <rFont val="Calibri"/>
      </rPr>
      <t>₦</t>
    </r>
    <r>
      <rPr>
        <b/>
        <sz val="16"/>
        <rFont val="Times New Roman"/>
      </rPr>
      <t>20 Billion for the month of September 2022</t>
    </r>
  </si>
  <si>
    <t>FGN (CRF Account)</t>
  </si>
  <si>
    <t>Share of Derivation &amp; Ecology</t>
  </si>
  <si>
    <t>Stabilization</t>
  </si>
  <si>
    <t>Development of Natural Resources</t>
  </si>
  <si>
    <t>FCT-Abuja</t>
  </si>
  <si>
    <r>
      <rPr>
        <sz val="16"/>
        <rFont val="Times New Roman"/>
      </rPr>
      <t xml:space="preserve">Source: </t>
    </r>
    <r>
      <rPr>
        <b/>
        <sz val="16"/>
        <rFont val="Times New Roman"/>
      </rPr>
      <t>Office of the Accountant-General of the Federation</t>
    </r>
  </si>
  <si>
    <t>The above information is also available on the Federal Ministry of Finance website www.fmf.gov.ng and Office of Ac
countant-General of the Federation website www.oagf.gov.ng.  In addition, you would find on these websites details of the Capital and Recurrent allocations to all arms of Government including Federal Ministries and Agencies.  The Budget Office website www.budgetoffice.gov.ng also contains information about the Budget.</t>
  </si>
  <si>
    <t>……………………………………………………………</t>
  </si>
  <si>
    <t>Mrs. (Dr.) Zainab S. Ahmed</t>
  </si>
  <si>
    <t>Hon. Minister of  Finance, Budget and National Planning</t>
  </si>
  <si>
    <t>Abuja. Nigeria.</t>
  </si>
  <si>
    <t>Office  of the Accountant General of the Federation</t>
  </si>
  <si>
    <t>Federation Account Department</t>
  </si>
  <si>
    <t>Table III</t>
  </si>
  <si>
    <t>Distribution of Revenue Allocation to State Governments by Federation Account Allocation Committee for the month of August,  2022 shared in September, 2022</t>
  </si>
  <si>
    <t>10=6-(7+8+9)</t>
  </si>
  <si>
    <t>18=6+11+14+15</t>
  </si>
  <si>
    <t>19=10+13+14+17</t>
  </si>
  <si>
    <t>No. of LGCs</t>
  </si>
  <si>
    <t>Statutory Allocation</t>
  </si>
  <si>
    <t>13% Share of Derivation (Net)</t>
  </si>
  <si>
    <t>Gross Total</t>
  </si>
  <si>
    <t>Deductions</t>
  </si>
  <si>
    <t>TOTAL Share of Ecology</t>
  </si>
  <si>
    <t>Transfer of 50% Share of Ecology to NDDC/HYPPADEC</t>
  </si>
  <si>
    <t>Net Share of Ecology</t>
  </si>
  <si>
    <t>Distribution of ₦20 Billion from Non-Oil Excess Account</t>
  </si>
  <si>
    <t>Gross VAT Allocation</t>
  </si>
  <si>
    <t>VAT Deduction</t>
  </si>
  <si>
    <t>Net VAT Allocation</t>
  </si>
  <si>
    <t>Total Gross Amount</t>
  </si>
  <si>
    <t>Total Net Amount</t>
  </si>
  <si>
    <t>External Debt</t>
  </si>
  <si>
    <t>Contractual Obligation (ISPO)</t>
  </si>
  <si>
    <t xml:space="preserve">Other Deductions   </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</si>
  <si>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</si>
  <si>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</si>
  <si>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</si>
  <si>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</si>
  <si>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</si>
  <si>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</si>
  <si>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</si>
  <si>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</si>
  <si>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</si>
  <si>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</si>
  <si>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</si>
  <si>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</si>
  <si>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</si>
  <si>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</si>
  <si>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</si>
  <si>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</si>
  <si>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</si>
  <si>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</si>
  <si>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</si>
  <si>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</si>
  <si>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</si>
  <si>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</si>
  <si>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</si>
  <si>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</si>
  <si>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NASSARAWA</t>
  </si>
  <si>
    <t>NIGER</t>
  </si>
  <si>
    <t>OGUN</t>
  </si>
  <si>
    <t>ONDO</t>
  </si>
  <si>
    <t>OSUN</t>
  </si>
  <si>
    <t>OYO</t>
  </si>
  <si>
    <t>PLATEAU</t>
  </si>
  <si>
    <t>RIVERS</t>
  </si>
  <si>
    <t>SOKOTO</t>
  </si>
  <si>
    <t>TARABA</t>
  </si>
  <si>
    <t>YOBE</t>
  </si>
  <si>
    <t>ZAMFARA</t>
  </si>
  <si>
    <t>Office of the Accountant-General of the Federation</t>
  </si>
  <si>
    <t xml:space="preserve"> Distribution  of Revenue Allocation to Local Government Councils by Federation Account Allocation Committee for the Month of August,  2022 shared in September, 2022</t>
  </si>
  <si>
    <t>States</t>
  </si>
  <si>
    <t>Local Government Councils</t>
  </si>
  <si>
    <t>Deduction</t>
  </si>
  <si>
    <t>Total Ecological Funds</t>
  </si>
  <si>
    <t>Distribution of =N=20Billion from Non Oil</t>
  </si>
  <si>
    <t>Value Added Tax</t>
  </si>
  <si>
    <t>Total Allocation</t>
  </si>
  <si>
    <t>State</t>
  </si>
  <si>
    <t>=N=</t>
  </si>
  <si>
    <t>ABA NORTH</t>
  </si>
  <si>
    <t>KUNCHI</t>
  </si>
  <si>
    <t>ABA SOUTH</t>
  </si>
  <si>
    <t>KURA</t>
  </si>
  <si>
    <t>AROCHUKWU</t>
  </si>
  <si>
    <t>MADOBI</t>
  </si>
  <si>
    <t>BENDE</t>
  </si>
  <si>
    <t>MAKODA</t>
  </si>
  <si>
    <t>IKWUANO</t>
  </si>
  <si>
    <t>MINJIBIR</t>
  </si>
  <si>
    <t>ISIALA NGWA NORTH</t>
  </si>
  <si>
    <t>ISIALA NGWA SOUTH</t>
  </si>
  <si>
    <t>RANO</t>
  </si>
  <si>
    <t>ISUIKWUATO</t>
  </si>
  <si>
    <t>RIMIN GADO</t>
  </si>
  <si>
    <t>NNEOCHI</t>
  </si>
  <si>
    <t>ROGO</t>
  </si>
  <si>
    <t>OBIOMA NGWA</t>
  </si>
  <si>
    <t>SHANONO</t>
  </si>
  <si>
    <t>OHAFIA</t>
  </si>
  <si>
    <t>SUMAILA</t>
  </si>
  <si>
    <t>OSISIOMA</t>
  </si>
  <si>
    <t>TAKAI</t>
  </si>
  <si>
    <t>UGWUNAGBO</t>
  </si>
  <si>
    <t>TARAUNI</t>
  </si>
  <si>
    <t>UKWA EAST</t>
  </si>
  <si>
    <t>TOFA</t>
  </si>
  <si>
    <t>UKWA WEST</t>
  </si>
  <si>
    <t>TSANYAWA</t>
  </si>
  <si>
    <t>UMUAHIA NORTH</t>
  </si>
  <si>
    <t>TUDUN WADA</t>
  </si>
  <si>
    <t>UMUAHIA SOUTH</t>
  </si>
  <si>
    <t>UNGOGO</t>
  </si>
  <si>
    <t>ABIA TOTAL</t>
  </si>
  <si>
    <t>WARAWA</t>
  </si>
  <si>
    <t>Adamawa</t>
  </si>
  <si>
    <t>DEMSA</t>
  </si>
  <si>
    <t>WUDIL</t>
  </si>
  <si>
    <t>FUFORE</t>
  </si>
  <si>
    <t>GANYE</t>
  </si>
  <si>
    <t>BAKORI</t>
  </si>
  <si>
    <t>GIREI</t>
  </si>
  <si>
    <t>BATAGARAWA</t>
  </si>
  <si>
    <t>GOMBI</t>
  </si>
  <si>
    <t>BATSARI</t>
  </si>
  <si>
    <t>GUYUK</t>
  </si>
  <si>
    <t>BAURE</t>
  </si>
  <si>
    <t>HONG</t>
  </si>
  <si>
    <t>BINDAWA</t>
  </si>
  <si>
    <t>JADA</t>
  </si>
  <si>
    <t>CHARANCHI</t>
  </si>
  <si>
    <t>YOLA-NORTH</t>
  </si>
  <si>
    <t>DAN-MUSA</t>
  </si>
  <si>
    <t>LAMURDE</t>
  </si>
  <si>
    <t>DANDUME</t>
  </si>
  <si>
    <t>MADAGALI</t>
  </si>
  <si>
    <t>DANJA</t>
  </si>
  <si>
    <t>MAIHA</t>
  </si>
  <si>
    <t>DAURA</t>
  </si>
  <si>
    <t>MAYO-BELWA</t>
  </si>
  <si>
    <t>DUTSI</t>
  </si>
  <si>
    <t>MICHIKA</t>
  </si>
  <si>
    <t>DUTSINMA</t>
  </si>
  <si>
    <t>MUBI NORTH</t>
  </si>
  <si>
    <t>FASKARI</t>
  </si>
  <si>
    <t>MUBI SOUTH</t>
  </si>
  <si>
    <t>FUNTUA</t>
  </si>
  <si>
    <t>NUMAN</t>
  </si>
  <si>
    <t>INGAWA</t>
  </si>
  <si>
    <t>SHELLENG</t>
  </si>
  <si>
    <t>JIBIA</t>
  </si>
  <si>
    <t>SONG</t>
  </si>
  <si>
    <t>KAFUR</t>
  </si>
  <si>
    <t>TOUNGO</t>
  </si>
  <si>
    <t>KAITA</t>
  </si>
  <si>
    <t>YOLA-SOUTH</t>
  </si>
  <si>
    <t>KANKARA</t>
  </si>
  <si>
    <t>ADAMAWA TOTAL</t>
  </si>
  <si>
    <t>KANKIA</t>
  </si>
  <si>
    <t xml:space="preserve">AkWA IBOM </t>
  </si>
  <si>
    <t>ABAK</t>
  </si>
  <si>
    <t>EASTERN OBOLO</t>
  </si>
  <si>
    <t>KURFI</t>
  </si>
  <si>
    <t>EKET</t>
  </si>
  <si>
    <t>KUSADA</t>
  </si>
  <si>
    <t>EKPE ATAI</t>
  </si>
  <si>
    <t>MAIADUA</t>
  </si>
  <si>
    <t>ESSIEN UDIM</t>
  </si>
  <si>
    <t>MALUMFASHI</t>
  </si>
  <si>
    <t>ETIM EKPO</t>
  </si>
  <si>
    <t>MANI</t>
  </si>
  <si>
    <t>ETINAN</t>
  </si>
  <si>
    <t>MASHI</t>
  </si>
  <si>
    <t>IBENO</t>
  </si>
  <si>
    <t>MATAZU</t>
  </si>
  <si>
    <t>IBESIKPO ASUTAN</t>
  </si>
  <si>
    <t>MUSAWA</t>
  </si>
  <si>
    <t>IBIONO IBOM</t>
  </si>
  <si>
    <t>RIMI</t>
  </si>
  <si>
    <t>IKA</t>
  </si>
  <si>
    <t>SABUWA</t>
  </si>
  <si>
    <t>IKONO</t>
  </si>
  <si>
    <t>SAFANA</t>
  </si>
  <si>
    <t>IKOT ABASI</t>
  </si>
  <si>
    <t>SANDAMU</t>
  </si>
  <si>
    <t>IKOT EKPENE</t>
  </si>
  <si>
    <t>ZANGO</t>
  </si>
  <si>
    <t>INI</t>
  </si>
  <si>
    <t>KATSINA TOTAL</t>
  </si>
  <si>
    <t>ITU</t>
  </si>
  <si>
    <t>ALIERU</t>
  </si>
  <si>
    <t>MBO</t>
  </si>
  <si>
    <t>AREWA</t>
  </si>
  <si>
    <t>MKPAT ENIN</t>
  </si>
  <si>
    <t>ARGUNGU</t>
  </si>
  <si>
    <t>NSIT IBOM</t>
  </si>
  <si>
    <t>AUGIE</t>
  </si>
  <si>
    <t>NSIT UBIUM</t>
  </si>
  <si>
    <t>BAGUDO</t>
  </si>
  <si>
    <t>OBAT AKARA</t>
  </si>
  <si>
    <t>BIRNIN -KEBBI</t>
  </si>
  <si>
    <t>OKOBO</t>
  </si>
  <si>
    <t>BUNZA</t>
  </si>
  <si>
    <t>ONNA</t>
  </si>
  <si>
    <t>DANDI KAMBA</t>
  </si>
  <si>
    <t>ORON</t>
  </si>
  <si>
    <t>DANKO /WASAGU</t>
  </si>
  <si>
    <t>ORUK ANAM</t>
  </si>
  <si>
    <t>FAKAI</t>
  </si>
  <si>
    <t>UDUNG UKO</t>
  </si>
  <si>
    <t>GWANDU</t>
  </si>
  <si>
    <t>UKANAFUN</t>
  </si>
  <si>
    <t>JEGA</t>
  </si>
  <si>
    <t>UQUO</t>
  </si>
  <si>
    <t>KALGO</t>
  </si>
  <si>
    <t>URUAN</t>
  </si>
  <si>
    <t>KOKO/BESSE</t>
  </si>
  <si>
    <t>URUE OFFONG/ORUK</t>
  </si>
  <si>
    <t>MAIYAMA</t>
  </si>
  <si>
    <t>UYO</t>
  </si>
  <si>
    <t>NGASKI</t>
  </si>
  <si>
    <t>AKWA IBOM TOTAL</t>
  </si>
  <si>
    <t>SAKABA</t>
  </si>
  <si>
    <t xml:space="preserve">ANAMBRA </t>
  </si>
  <si>
    <t>AGUATA</t>
  </si>
  <si>
    <t>SHANGA</t>
  </si>
  <si>
    <t>ANAMBRA EAST</t>
  </si>
  <si>
    <t>SURU</t>
  </si>
  <si>
    <t>ANAMBRA WEST</t>
  </si>
  <si>
    <t>YAURI</t>
  </si>
  <si>
    <t>ANIOCHA</t>
  </si>
  <si>
    <t>ZURU</t>
  </si>
  <si>
    <t>AWKA NORTH</t>
  </si>
  <si>
    <t>KEBBI TOTAL</t>
  </si>
  <si>
    <t>AWKA SOUTH</t>
  </si>
  <si>
    <t>ADAVI</t>
  </si>
  <si>
    <t>AYAMELUM</t>
  </si>
  <si>
    <t>AJAOKUTA</t>
  </si>
  <si>
    <t>DUNUKOFIA</t>
  </si>
  <si>
    <t>ANKPA</t>
  </si>
  <si>
    <t>EKWUSIGWO</t>
  </si>
  <si>
    <t>BASSA</t>
  </si>
  <si>
    <t>IDEMILI NORTH</t>
  </si>
  <si>
    <t>DEKINA</t>
  </si>
  <si>
    <t>IDEMILI SOUTH</t>
  </si>
  <si>
    <t>IBAJI</t>
  </si>
  <si>
    <t>IHIALA</t>
  </si>
  <si>
    <t>IDAH</t>
  </si>
  <si>
    <t>NJIKOKA</t>
  </si>
  <si>
    <t>IGALAMELA</t>
  </si>
  <si>
    <t>NNEWI NORTH</t>
  </si>
  <si>
    <t>IJUMU</t>
  </si>
  <si>
    <t>NNEWI SOUTH</t>
  </si>
  <si>
    <t>KABBA/BUNU</t>
  </si>
  <si>
    <t>OGBARU</t>
  </si>
  <si>
    <t>ONISHA NORTH</t>
  </si>
  <si>
    <t>KOTON KARFE</t>
  </si>
  <si>
    <t>ONISHA SOUTH</t>
  </si>
  <si>
    <t>MOPA-MURO</t>
  </si>
  <si>
    <t>ORUMBA NORTH</t>
  </si>
  <si>
    <t>OFU</t>
  </si>
  <si>
    <t>ORUMBA SOUTH</t>
  </si>
  <si>
    <t>OGORI/MAGONGO</t>
  </si>
  <si>
    <t>OYI</t>
  </si>
  <si>
    <t>OKEHI</t>
  </si>
  <si>
    <t>ANAMBRA TOTAL</t>
  </si>
  <si>
    <t>OKENE</t>
  </si>
  <si>
    <t xml:space="preserve">BAUCHI </t>
  </si>
  <si>
    <t>ALKALERI</t>
  </si>
  <si>
    <t>OLAMABORO</t>
  </si>
  <si>
    <t>OMALA</t>
  </si>
  <si>
    <t>BOGORO</t>
  </si>
  <si>
    <t>YAGBA EAST</t>
  </si>
  <si>
    <t>DAMBAN</t>
  </si>
  <si>
    <t>YAGBA WEST</t>
  </si>
  <si>
    <t>DARAZO</t>
  </si>
  <si>
    <t>KOGI TOTAL</t>
  </si>
  <si>
    <t>DASS</t>
  </si>
  <si>
    <t>ASA</t>
  </si>
  <si>
    <t>GAMAWA</t>
  </si>
  <si>
    <t>BARUTEN</t>
  </si>
  <si>
    <t>GANJUWA</t>
  </si>
  <si>
    <t>EDU</t>
  </si>
  <si>
    <t>GIADE</t>
  </si>
  <si>
    <t>I/GADAU</t>
  </si>
  <si>
    <t>IFELODUN</t>
  </si>
  <si>
    <t>JAMA'ARE</t>
  </si>
  <si>
    <t>ILORIN EAST</t>
  </si>
  <si>
    <t>KATAGUM</t>
  </si>
  <si>
    <t>ILORIN SOUTH</t>
  </si>
  <si>
    <t>KIRFI</t>
  </si>
  <si>
    <t>ILORIN WEST</t>
  </si>
  <si>
    <t>MISAU</t>
  </si>
  <si>
    <t>IREPODUN</t>
  </si>
  <si>
    <t>NINGI</t>
  </si>
  <si>
    <t>KAI AMA</t>
  </si>
  <si>
    <t>SHIRA</t>
  </si>
  <si>
    <t>MORO</t>
  </si>
  <si>
    <t>TAFAWA BALEWA</t>
  </si>
  <si>
    <t>OFFA</t>
  </si>
  <si>
    <t>TORO</t>
  </si>
  <si>
    <t>OKE-ERO</t>
  </si>
  <si>
    <t>WARJI</t>
  </si>
  <si>
    <t>OSIN</t>
  </si>
  <si>
    <t>ZAKI</t>
  </si>
  <si>
    <t>OYUN</t>
  </si>
  <si>
    <t>BAUCHI TOTAL</t>
  </si>
  <si>
    <t>PATEGI</t>
  </si>
  <si>
    <t xml:space="preserve">BAYELSA </t>
  </si>
  <si>
    <t>BRASS</t>
  </si>
  <si>
    <t>KWARA TOTAL</t>
  </si>
  <si>
    <t>EKERMOR</t>
  </si>
  <si>
    <t>AGEGE</t>
  </si>
  <si>
    <t>KOLOKUMA/OPOKUMA</t>
  </si>
  <si>
    <t>AJEROMI/IFELODUN</t>
  </si>
  <si>
    <t>NEMBE</t>
  </si>
  <si>
    <t>ALIMOSHO</t>
  </si>
  <si>
    <t>OGBIA</t>
  </si>
  <si>
    <t>AMOWO-ODOFIN</t>
  </si>
  <si>
    <t>SAGBAMA</t>
  </si>
  <si>
    <t>APAPA</t>
  </si>
  <si>
    <t>SOUTHERN IJAW</t>
  </si>
  <si>
    <t>BADAGRY</t>
  </si>
  <si>
    <t>YENAGOA</t>
  </si>
  <si>
    <t>EPE</t>
  </si>
  <si>
    <t>BAYELSA TOTAL</t>
  </si>
  <si>
    <t>ETI-OSA</t>
  </si>
  <si>
    <t xml:space="preserve">BENUE </t>
  </si>
  <si>
    <t>ADO</t>
  </si>
  <si>
    <t>IBEJU-LEKKI</t>
  </si>
  <si>
    <t>AGATU</t>
  </si>
  <si>
    <t>IFAKO/IJAYE</t>
  </si>
  <si>
    <t>APA</t>
  </si>
  <si>
    <t>IKEJA</t>
  </si>
  <si>
    <t>BURUKU</t>
  </si>
  <si>
    <t>IKORODU</t>
  </si>
  <si>
    <t>GBOKO</t>
  </si>
  <si>
    <t>KOSOFE</t>
  </si>
  <si>
    <t>GUMA</t>
  </si>
  <si>
    <t>LAGOS ISLAND</t>
  </si>
  <si>
    <t>GWER EAST</t>
  </si>
  <si>
    <t>LAGOS MAINLAND</t>
  </si>
  <si>
    <t>GWER WEST</t>
  </si>
  <si>
    <t>MUSHIN</t>
  </si>
  <si>
    <t>KATSINA ALA</t>
  </si>
  <si>
    <t>OJO</t>
  </si>
  <si>
    <t>KONSHISHA</t>
  </si>
  <si>
    <t>OSHODI/ISOLO</t>
  </si>
  <si>
    <t>KWANDE</t>
  </si>
  <si>
    <t>SOMOLU</t>
  </si>
  <si>
    <t>LOGO</t>
  </si>
  <si>
    <t>SURULERE</t>
  </si>
  <si>
    <t>MAKURDI</t>
  </si>
  <si>
    <t>LAGOS TOTAL</t>
  </si>
  <si>
    <t>OBI</t>
  </si>
  <si>
    <t>AKWANGA</t>
  </si>
  <si>
    <t>OGBADIBO</t>
  </si>
  <si>
    <t>AWE</t>
  </si>
  <si>
    <t>OHIMINI</t>
  </si>
  <si>
    <t>DOMA</t>
  </si>
  <si>
    <t>OJU</t>
  </si>
  <si>
    <t>KARU</t>
  </si>
  <si>
    <t>OKPOKWU</t>
  </si>
  <si>
    <t>KEANA</t>
  </si>
  <si>
    <t>OTUKPO</t>
  </si>
  <si>
    <t>KEFFI</t>
  </si>
  <si>
    <t>TARKA</t>
  </si>
  <si>
    <t>KOKONA</t>
  </si>
  <si>
    <t>UKUM</t>
  </si>
  <si>
    <t>LAFIA</t>
  </si>
  <si>
    <t>USHONGO</t>
  </si>
  <si>
    <t>NASARAWA</t>
  </si>
  <si>
    <t>VANDEIKYA</t>
  </si>
  <si>
    <t>NASARAWA EGGON</t>
  </si>
  <si>
    <t>BENUE TOTAL</t>
  </si>
  <si>
    <t xml:space="preserve">BORNO </t>
  </si>
  <si>
    <t>ABADAN</t>
  </si>
  <si>
    <t>TOTO</t>
  </si>
  <si>
    <t>ASKIRA UBA</t>
  </si>
  <si>
    <t>WAMBA</t>
  </si>
  <si>
    <t>BAMA</t>
  </si>
  <si>
    <t>NASSARAWA TOTAL</t>
  </si>
  <si>
    <t>BAYO</t>
  </si>
  <si>
    <t>AGAIE</t>
  </si>
  <si>
    <t>BIU</t>
  </si>
  <si>
    <t>AGWARA</t>
  </si>
  <si>
    <t>CHIBOK</t>
  </si>
  <si>
    <t>BIDA</t>
  </si>
  <si>
    <t>DAMBOA</t>
  </si>
  <si>
    <t>BORGU</t>
  </si>
  <si>
    <t>DIKWA</t>
  </si>
  <si>
    <t>BOSSO</t>
  </si>
  <si>
    <t>GUBIO</t>
  </si>
  <si>
    <t>EDATI</t>
  </si>
  <si>
    <t>GUZAMALA</t>
  </si>
  <si>
    <t>GBAKO</t>
  </si>
  <si>
    <t>GWOZA</t>
  </si>
  <si>
    <t>GURARA</t>
  </si>
  <si>
    <t>HAWUL</t>
  </si>
  <si>
    <t>KATCHA</t>
  </si>
  <si>
    <t>JERE</t>
  </si>
  <si>
    <t>KONTAGORA</t>
  </si>
  <si>
    <t>KAGA</t>
  </si>
  <si>
    <t>LAPAI</t>
  </si>
  <si>
    <t>KALA BALGE</t>
  </si>
  <si>
    <t>LAVUN</t>
  </si>
  <si>
    <t>KONDUGA</t>
  </si>
  <si>
    <t>MAGAMA</t>
  </si>
  <si>
    <t>KUKAWA</t>
  </si>
  <si>
    <t>MARIGA</t>
  </si>
  <si>
    <t>KWAYA KUSAR</t>
  </si>
  <si>
    <t>MASHEGU</t>
  </si>
  <si>
    <t>MAFA</t>
  </si>
  <si>
    <t>MINNA</t>
  </si>
  <si>
    <t>MAGUMERI</t>
  </si>
  <si>
    <t>MOKWA</t>
  </si>
  <si>
    <t>MAIDUGURI METRO</t>
  </si>
  <si>
    <t>MUYA</t>
  </si>
  <si>
    <t>MARTE</t>
  </si>
  <si>
    <t>PAIKORO</t>
  </si>
  <si>
    <t>MOBBAR</t>
  </si>
  <si>
    <t>RAFI</t>
  </si>
  <si>
    <t>MONGUNO</t>
  </si>
  <si>
    <t>RIJAU</t>
  </si>
  <si>
    <t>NGALA</t>
  </si>
  <si>
    <t>SHIRORO</t>
  </si>
  <si>
    <t>NGANZAI</t>
  </si>
  <si>
    <t>SULEJA</t>
  </si>
  <si>
    <t>SHANI</t>
  </si>
  <si>
    <t>TAFA</t>
  </si>
  <si>
    <t>BORNO TOTAL</t>
  </si>
  <si>
    <t>WUSHISHI</t>
  </si>
  <si>
    <t xml:space="preserve">CROSS RIVER </t>
  </si>
  <si>
    <t>ABI</t>
  </si>
  <si>
    <t>NIGER TOTAL</t>
  </si>
  <si>
    <t>AKAMKPA</t>
  </si>
  <si>
    <t>ABEOKUTA NORTH</t>
  </si>
  <si>
    <t>AKPABUYO</t>
  </si>
  <si>
    <t>ABEOKUTA SOUTH</t>
  </si>
  <si>
    <t>BAKASSI</t>
  </si>
  <si>
    <t>ADO-ODO/OTA</t>
  </si>
  <si>
    <t>BEKWARA</t>
  </si>
  <si>
    <t>EGBADO NORTH</t>
  </si>
  <si>
    <t>BIASE</t>
  </si>
  <si>
    <t>EGBADO SOUTH</t>
  </si>
  <si>
    <t>BOKI</t>
  </si>
  <si>
    <t>EWEKORO</t>
  </si>
  <si>
    <t>CALABAR MUNICIPAL</t>
  </si>
  <si>
    <t>REMO NORTH</t>
  </si>
  <si>
    <t>CALABAR SOUTH</t>
  </si>
  <si>
    <t>IFO</t>
  </si>
  <si>
    <t>ETUNG</t>
  </si>
  <si>
    <t>IJEBU EAST</t>
  </si>
  <si>
    <t>IKOM</t>
  </si>
  <si>
    <t>IJEBU NORTH</t>
  </si>
  <si>
    <t>OBANLIKU</t>
  </si>
  <si>
    <t>IJEBU ODE</t>
  </si>
  <si>
    <t>OBUBRA</t>
  </si>
  <si>
    <t>IKENNE</t>
  </si>
  <si>
    <t>OBUDU</t>
  </si>
  <si>
    <t>IJEBU NORTH EAST</t>
  </si>
  <si>
    <t>ODUKPANI</t>
  </si>
  <si>
    <t>IMEKO-AFON</t>
  </si>
  <si>
    <t>OGAJA</t>
  </si>
  <si>
    <t>IPOKIA</t>
  </si>
  <si>
    <t>YAKURR</t>
  </si>
  <si>
    <t>OBAFEMI/OWODE</t>
  </si>
  <si>
    <t>YALA</t>
  </si>
  <si>
    <t>ODEDAH</t>
  </si>
  <si>
    <t>CROSS RIVER TOTAL</t>
  </si>
  <si>
    <t>ODOGBOLU</t>
  </si>
  <si>
    <t xml:space="preserve">DELTA </t>
  </si>
  <si>
    <t>ANIOCHA NORTH</t>
  </si>
  <si>
    <t>OGUN WATERSIDE</t>
  </si>
  <si>
    <t>ANIOCHA SOUTH</t>
  </si>
  <si>
    <t>SHAGAMU</t>
  </si>
  <si>
    <t>BOMADI</t>
  </si>
  <si>
    <t>OGUN TOTAL</t>
  </si>
  <si>
    <t>BURUTU</t>
  </si>
  <si>
    <t>AKOKO NORTH EAST</t>
  </si>
  <si>
    <t>ETHIOPE EAST</t>
  </si>
  <si>
    <t>AKOKO NORTH WEST</t>
  </si>
  <si>
    <t>ETHIOPE WEST</t>
  </si>
  <si>
    <t>AKOKO SOUTH WEST</t>
  </si>
  <si>
    <t>IKA NORTH EAST</t>
  </si>
  <si>
    <t>AKOKO SOUTH EAST</t>
  </si>
  <si>
    <t>IKA SOUTH</t>
  </si>
  <si>
    <t>AKURE NORTH</t>
  </si>
  <si>
    <t>ISOKO NORTH</t>
  </si>
  <si>
    <t>AKURE SOUTH</t>
  </si>
  <si>
    <t>ISOKO SOUTH</t>
  </si>
  <si>
    <t>IDANRE</t>
  </si>
  <si>
    <t>NDOKWA EAST</t>
  </si>
  <si>
    <t>IFEDORE</t>
  </si>
  <si>
    <t>NDOKWA WEST</t>
  </si>
  <si>
    <t>OKITIPUPA</t>
  </si>
  <si>
    <t>OKPE</t>
  </si>
  <si>
    <t>ILAJE</t>
  </si>
  <si>
    <t>OSHIMILI NORTH</t>
  </si>
  <si>
    <t>ESE-EDO</t>
  </si>
  <si>
    <t>OSHIMILI SOUTH</t>
  </si>
  <si>
    <t>ILE-OLUJI-OKEIGBO</t>
  </si>
  <si>
    <t>PATANI</t>
  </si>
  <si>
    <t>IRELE</t>
  </si>
  <si>
    <t>SAPELE</t>
  </si>
  <si>
    <t>ODIGBO</t>
  </si>
  <si>
    <t>UDU</t>
  </si>
  <si>
    <t>ONDO EAST</t>
  </si>
  <si>
    <t>UGHELLI NORTH</t>
  </si>
  <si>
    <t>ONDO WEST</t>
  </si>
  <si>
    <t>UGHELLI SOUTH</t>
  </si>
  <si>
    <t>OSE</t>
  </si>
  <si>
    <t>UKWUANI</t>
  </si>
  <si>
    <t>OWO</t>
  </si>
  <si>
    <t>UVWIE</t>
  </si>
  <si>
    <t>ONDO TOTAL</t>
  </si>
  <si>
    <t>WARRI SOUTH</t>
  </si>
  <si>
    <t>ATAKUMOSA EAST</t>
  </si>
  <si>
    <t>WARRI NORTH</t>
  </si>
  <si>
    <t>ATAKUMOSA WEST</t>
  </si>
  <si>
    <t>WARRI SOUTH-WEST</t>
  </si>
  <si>
    <t>AIYEDADE</t>
  </si>
  <si>
    <t>DELTA TOTAL</t>
  </si>
  <si>
    <t>AIYEDIRE</t>
  </si>
  <si>
    <t xml:space="preserve">EBONYI </t>
  </si>
  <si>
    <t>ABAKALIKI</t>
  </si>
  <si>
    <t>BOLUWADURO</t>
  </si>
  <si>
    <t>AFIKPO NORTH</t>
  </si>
  <si>
    <t>BORIPE</t>
  </si>
  <si>
    <t xml:space="preserve">AFIKPO SOUTH </t>
  </si>
  <si>
    <t>EDE NORTH</t>
  </si>
  <si>
    <t>EDE SOUTH</t>
  </si>
  <si>
    <t>EZZA NORTH</t>
  </si>
  <si>
    <t>EGBEDORE</t>
  </si>
  <si>
    <t>EZZA SOUTH</t>
  </si>
  <si>
    <t>EJIGBO</t>
  </si>
  <si>
    <t>IKWO</t>
  </si>
  <si>
    <t>IFE CENTRAL</t>
  </si>
  <si>
    <t>ISHIELU</t>
  </si>
  <si>
    <t>IFE EAST</t>
  </si>
  <si>
    <t>IVO</t>
  </si>
  <si>
    <t>IFE NORTH</t>
  </si>
  <si>
    <t>IZZI</t>
  </si>
  <si>
    <t>IFE SOUTH</t>
  </si>
  <si>
    <t>OHAOZARA</t>
  </si>
  <si>
    <t>IFEDAYO</t>
  </si>
  <si>
    <t>OHAUKWU</t>
  </si>
  <si>
    <t>ONICHA</t>
  </si>
  <si>
    <t>ILA</t>
  </si>
  <si>
    <t>EBONYI TOTAL</t>
  </si>
  <si>
    <t>ILESHA EAST</t>
  </si>
  <si>
    <t>EDO TOTAL</t>
  </si>
  <si>
    <t>AKOKO EDO</t>
  </si>
  <si>
    <t>ILESHA WEST</t>
  </si>
  <si>
    <t>EGOR</t>
  </si>
  <si>
    <t>ESAN CENTRAL</t>
  </si>
  <si>
    <t>IREWOLE</t>
  </si>
  <si>
    <t>ESAN NORTH EAST</t>
  </si>
  <si>
    <t>ISOKAN</t>
  </si>
  <si>
    <t>ESAN SOUTH EAST</t>
  </si>
  <si>
    <t>IWO</t>
  </si>
  <si>
    <t>ESAN WEST</t>
  </si>
  <si>
    <t>OBOKUN</t>
  </si>
  <si>
    <t>ETSAKO CENTRAL</t>
  </si>
  <si>
    <t>ODO-OTIN</t>
  </si>
  <si>
    <t>ETSAKO EAST</t>
  </si>
  <si>
    <t>OLA-OLUWA</t>
  </si>
  <si>
    <t>ETSAKO WEST</t>
  </si>
  <si>
    <t>OLORUNDA</t>
  </si>
  <si>
    <t>IGUEBEN</t>
  </si>
  <si>
    <t>ORIADE</t>
  </si>
  <si>
    <t>IKPOBA OKHA</t>
  </si>
  <si>
    <t>OROLU</t>
  </si>
  <si>
    <t>OREDO</t>
  </si>
  <si>
    <t>OSOGBO</t>
  </si>
  <si>
    <t>ORHIONWON</t>
  </si>
  <si>
    <t>OSUN TOTAL</t>
  </si>
  <si>
    <t>OVIA NORTH EAST</t>
  </si>
  <si>
    <t>AFIJIO</t>
  </si>
  <si>
    <t>OVIA SOUTH WEST</t>
  </si>
  <si>
    <t>AKINYELE</t>
  </si>
  <si>
    <t>OWAN EAST</t>
  </si>
  <si>
    <t>ATIBA</t>
  </si>
  <si>
    <t>OWAN WEST</t>
  </si>
  <si>
    <t>ATISBO</t>
  </si>
  <si>
    <t>UHUNMWODE</t>
  </si>
  <si>
    <t>EGBEDA</t>
  </si>
  <si>
    <t>IBADAN NORTH</t>
  </si>
  <si>
    <t xml:space="preserve">EKITI </t>
  </si>
  <si>
    <t>ADO EKITI</t>
  </si>
  <si>
    <t>IBADAN NORTH EAST</t>
  </si>
  <si>
    <t>AIYEKIRE</t>
  </si>
  <si>
    <t>IBADAN NORTH WEST</t>
  </si>
  <si>
    <t>EFON</t>
  </si>
  <si>
    <t>IBADAN SOUTH EAST</t>
  </si>
  <si>
    <t>EKITI EAST</t>
  </si>
  <si>
    <t>IBADAN SOUTH WEST</t>
  </si>
  <si>
    <t>EKITI SOUTH WEST</t>
  </si>
  <si>
    <t>IBARAPA CENTRAL</t>
  </si>
  <si>
    <t>EKITI WEST</t>
  </si>
  <si>
    <t>IBARAPA NORTH</t>
  </si>
  <si>
    <t>EMURE</t>
  </si>
  <si>
    <t>IDO</t>
  </si>
  <si>
    <t>IDO-OSI</t>
  </si>
  <si>
    <t>SAKI WEST</t>
  </si>
  <si>
    <t>IJERO</t>
  </si>
  <si>
    <t>IFELOJU</t>
  </si>
  <si>
    <t>IKERE</t>
  </si>
  <si>
    <t>IREPO</t>
  </si>
  <si>
    <t>IKOLE</t>
  </si>
  <si>
    <t>ISEYIN</t>
  </si>
  <si>
    <t>ILEJEMEJI</t>
  </si>
  <si>
    <t>ITESIWAJU</t>
  </si>
  <si>
    <t>IREPODUN/IFELODUN</t>
  </si>
  <si>
    <t>IWAJOWA</t>
  </si>
  <si>
    <t>ISE/ORUN</t>
  </si>
  <si>
    <t>OLORUNSOGO</t>
  </si>
  <si>
    <t>MOBA</t>
  </si>
  <si>
    <t>KAJOLA</t>
  </si>
  <si>
    <t>OYE</t>
  </si>
  <si>
    <t>LAGELU</t>
  </si>
  <si>
    <t>EKITI TOTAL</t>
  </si>
  <si>
    <t>OGBOMOSHO NORTH</t>
  </si>
  <si>
    <t>AGWU</t>
  </si>
  <si>
    <t>OGBOMOSHO SOUTH</t>
  </si>
  <si>
    <t>ANINRI</t>
  </si>
  <si>
    <t>OGO-OLUWA</t>
  </si>
  <si>
    <t>ENUGU EAST</t>
  </si>
  <si>
    <t>OLUYOLE</t>
  </si>
  <si>
    <t>ENUGU NORTH</t>
  </si>
  <si>
    <t>ONA-ARA</t>
  </si>
  <si>
    <t>ENUGU SOUTH</t>
  </si>
  <si>
    <t>ORELOPE</t>
  </si>
  <si>
    <t>EZEAGU</t>
  </si>
  <si>
    <t>ORI IRE</t>
  </si>
  <si>
    <t>IGBO ETITI</t>
  </si>
  <si>
    <t>OYO EAST</t>
  </si>
  <si>
    <t>IGBO EZE NORTH</t>
  </si>
  <si>
    <t>OYO WEST</t>
  </si>
  <si>
    <t>IGBO EZE SOUTH</t>
  </si>
  <si>
    <t>SAKI EAST</t>
  </si>
  <si>
    <t>ISI UZO</t>
  </si>
  <si>
    <t>IFEDAPO</t>
  </si>
  <si>
    <t>NKANU EAST</t>
  </si>
  <si>
    <t>OYO TOTAL</t>
  </si>
  <si>
    <t>NKANU WEST</t>
  </si>
  <si>
    <t>BARKIN LADI</t>
  </si>
  <si>
    <t>NSUKKA</t>
  </si>
  <si>
    <t>OJI RIVER</t>
  </si>
  <si>
    <t>BOKKOS</t>
  </si>
  <si>
    <t>UDENU</t>
  </si>
  <si>
    <t>JOS EAST</t>
  </si>
  <si>
    <t>UDI</t>
  </si>
  <si>
    <t>JOS NORTH</t>
  </si>
  <si>
    <t>UZO UWANI</t>
  </si>
  <si>
    <t>JOS SOUTH</t>
  </si>
  <si>
    <t>ENUGU TOTAL</t>
  </si>
  <si>
    <t>KANAM</t>
  </si>
  <si>
    <t xml:space="preserve">GOMBE </t>
  </si>
  <si>
    <t>AKKO</t>
  </si>
  <si>
    <t>KANKE</t>
  </si>
  <si>
    <t>BALANGA</t>
  </si>
  <si>
    <t>LANGTANG NORTH</t>
  </si>
  <si>
    <t>BILLIRI</t>
  </si>
  <si>
    <t>LANGTANG SOUTH</t>
  </si>
  <si>
    <t>DUKKU</t>
  </si>
  <si>
    <t>MANGU</t>
  </si>
  <si>
    <t>FUNAKAYE</t>
  </si>
  <si>
    <t>MIKANG</t>
  </si>
  <si>
    <t>PANKSHIN</t>
  </si>
  <si>
    <t>KALTUNGO</t>
  </si>
  <si>
    <t>QUAN-PAN</t>
  </si>
  <si>
    <t>KWAMI</t>
  </si>
  <si>
    <t>RIYOM</t>
  </si>
  <si>
    <t>NAFADA</t>
  </si>
  <si>
    <t>SHENDAM</t>
  </si>
  <si>
    <t>SHOMGOM</t>
  </si>
  <si>
    <t>WASE</t>
  </si>
  <si>
    <t>YAMALTU/DEBA</t>
  </si>
  <si>
    <t>PLATEAU TOTAL</t>
  </si>
  <si>
    <t>GOMBE TOTAL</t>
  </si>
  <si>
    <t>AHOADA</t>
  </si>
  <si>
    <t xml:space="preserve">IMO </t>
  </si>
  <si>
    <t>ABOH MBAISE</t>
  </si>
  <si>
    <t>AHOADA WEST</t>
  </si>
  <si>
    <t>AHIAZU MBAISE</t>
  </si>
  <si>
    <t>AKUKUTORU</t>
  </si>
  <si>
    <t>EHIME MBANO</t>
  </si>
  <si>
    <t>ANDONI</t>
  </si>
  <si>
    <t>EZINIHITTE MBAISE</t>
  </si>
  <si>
    <t>ASARITORU</t>
  </si>
  <si>
    <t>IDEATO NORTH</t>
  </si>
  <si>
    <t>BONNY</t>
  </si>
  <si>
    <t>IDEATO SOUTH</t>
  </si>
  <si>
    <t>DEGEMA</t>
  </si>
  <si>
    <t>IHITTE UBOMA</t>
  </si>
  <si>
    <t>ELEME</t>
  </si>
  <si>
    <t>IKEDURU</t>
  </si>
  <si>
    <t>EMOHUA</t>
  </si>
  <si>
    <t>ISIALA MBANO</t>
  </si>
  <si>
    <t>ETCHE</t>
  </si>
  <si>
    <t>ISU</t>
  </si>
  <si>
    <t>GONAKA</t>
  </si>
  <si>
    <t>MBAITOLI</t>
  </si>
  <si>
    <t>IKWERRE</t>
  </si>
  <si>
    <t>NGOR/OKPALA</t>
  </si>
  <si>
    <t>KHANA</t>
  </si>
  <si>
    <t>NJABA</t>
  </si>
  <si>
    <t>OBIO/AKPOR</t>
  </si>
  <si>
    <t>NKWANGELE</t>
  </si>
  <si>
    <t>OBUA/ODUAL</t>
  </si>
  <si>
    <t>NKWERRE</t>
  </si>
  <si>
    <t>OGBA/EGBEMA/NDONI</t>
  </si>
  <si>
    <t>OBOWO</t>
  </si>
  <si>
    <t>OGU/BOLO</t>
  </si>
  <si>
    <t>OGUTA</t>
  </si>
  <si>
    <t>OKRIKA</t>
  </si>
  <si>
    <t>OHAJI/EGBEMA</t>
  </si>
  <si>
    <t>OMUMMA</t>
  </si>
  <si>
    <t>OKIGWE</t>
  </si>
  <si>
    <t>OPOBO/NKORO</t>
  </si>
  <si>
    <t>ONUIMO</t>
  </si>
  <si>
    <t>OYIGBO</t>
  </si>
  <si>
    <t>ORLU</t>
  </si>
  <si>
    <t>PORT HARCOURT</t>
  </si>
  <si>
    <t>ORSU</t>
  </si>
  <si>
    <t>TAI</t>
  </si>
  <si>
    <t>ORU</t>
  </si>
  <si>
    <t>RIVERS TOTAL</t>
  </si>
  <si>
    <t>ORU WEST</t>
  </si>
  <si>
    <t>BINJI</t>
  </si>
  <si>
    <t>OWERRI MUNICIPAL</t>
  </si>
  <si>
    <t>BODINGA</t>
  </si>
  <si>
    <t>OWERRI NORTH</t>
  </si>
  <si>
    <t>DANGE-SHUNI</t>
  </si>
  <si>
    <t>OWERRI WEST</t>
  </si>
  <si>
    <t>GADA</t>
  </si>
  <si>
    <t>IMO TOTAL</t>
  </si>
  <si>
    <t>GORONYO</t>
  </si>
  <si>
    <t xml:space="preserve">JIGAWA </t>
  </si>
  <si>
    <t>AUYO</t>
  </si>
  <si>
    <t>GUDU</t>
  </si>
  <si>
    <t>BABURA</t>
  </si>
  <si>
    <t>GWADABAWA</t>
  </si>
  <si>
    <t>BIRNIN KUDU</t>
  </si>
  <si>
    <t>ILLELA</t>
  </si>
  <si>
    <t>BIRNIWA</t>
  </si>
  <si>
    <t>ISA</t>
  </si>
  <si>
    <t>GAGARAWA</t>
  </si>
  <si>
    <t>KEBBE</t>
  </si>
  <si>
    <t>BUJI</t>
  </si>
  <si>
    <t>KWARE</t>
  </si>
  <si>
    <t>DUTSE</t>
  </si>
  <si>
    <t>RABAH</t>
  </si>
  <si>
    <t>GARKI</t>
  </si>
  <si>
    <t>SABON BIRNI</t>
  </si>
  <si>
    <t>GUMEL</t>
  </si>
  <si>
    <t>SHAGARI</t>
  </si>
  <si>
    <t>GURI</t>
  </si>
  <si>
    <t>SILAME</t>
  </si>
  <si>
    <t>GWARAM</t>
  </si>
  <si>
    <t>SOKOTO NORTH</t>
  </si>
  <si>
    <t>GWIWA</t>
  </si>
  <si>
    <t>SOKOTO SOUTH</t>
  </si>
  <si>
    <t>HADEJIA</t>
  </si>
  <si>
    <t>TAMBUWAL</t>
  </si>
  <si>
    <t>JAHUN</t>
  </si>
  <si>
    <t>TANGAZA</t>
  </si>
  <si>
    <t>KAFIN HAUSA</t>
  </si>
  <si>
    <t>TURETA</t>
  </si>
  <si>
    <t>KAUGAMA</t>
  </si>
  <si>
    <t>WAMAKKO</t>
  </si>
  <si>
    <t>KAZAURE</t>
  </si>
  <si>
    <t>WURNO</t>
  </si>
  <si>
    <t>KIRI-KASAMMA</t>
  </si>
  <si>
    <t>YABO</t>
  </si>
  <si>
    <t>KIYAWA</t>
  </si>
  <si>
    <t>SOKOTO TOTAL</t>
  </si>
  <si>
    <t>MAIGATARI</t>
  </si>
  <si>
    <t>ARDO KOLA</t>
  </si>
  <si>
    <t>MALAM MADORI</t>
  </si>
  <si>
    <t>BALI</t>
  </si>
  <si>
    <t>MIGA</t>
  </si>
  <si>
    <t>DONGA</t>
  </si>
  <si>
    <t>RINGIM</t>
  </si>
  <si>
    <t>GASHAKA</t>
  </si>
  <si>
    <t>RONI</t>
  </si>
  <si>
    <t>GASSOL</t>
  </si>
  <si>
    <t>SULE TAKARKAR</t>
  </si>
  <si>
    <t>IBI</t>
  </si>
  <si>
    <t>TAURA</t>
  </si>
  <si>
    <t>JALINGO</t>
  </si>
  <si>
    <t>YANKWASHI</t>
  </si>
  <si>
    <t>KARIM LAMIDU</t>
  </si>
  <si>
    <t>JIGAWA TOTAL</t>
  </si>
  <si>
    <t>KURMI</t>
  </si>
  <si>
    <t xml:space="preserve">KADUNA </t>
  </si>
  <si>
    <t>BIRNIN GWARI</t>
  </si>
  <si>
    <t>LAU</t>
  </si>
  <si>
    <t>CHIKUN</t>
  </si>
  <si>
    <t>SARDAUNA</t>
  </si>
  <si>
    <t>GIWA</t>
  </si>
  <si>
    <t>TAKUM</t>
  </si>
  <si>
    <t>KAJURU</t>
  </si>
  <si>
    <t>USSA</t>
  </si>
  <si>
    <t>IGABI</t>
  </si>
  <si>
    <t>WUKARI</t>
  </si>
  <si>
    <t>IKARA</t>
  </si>
  <si>
    <t>YORRO</t>
  </si>
  <si>
    <t>JABA</t>
  </si>
  <si>
    <t>ZING</t>
  </si>
  <si>
    <t>JEMA'A</t>
  </si>
  <si>
    <t>TARABA TOTAL</t>
  </si>
  <si>
    <t>KACHIA</t>
  </si>
  <si>
    <t>BADE</t>
  </si>
  <si>
    <t>KADUNA NORTH</t>
  </si>
  <si>
    <t>BURSARI</t>
  </si>
  <si>
    <t>KADUNA SOUTH</t>
  </si>
  <si>
    <t>DAMATURU</t>
  </si>
  <si>
    <t>KAGARKO</t>
  </si>
  <si>
    <t>FIKA</t>
  </si>
  <si>
    <t>KAURA</t>
  </si>
  <si>
    <t>FUNE</t>
  </si>
  <si>
    <t>KAURU</t>
  </si>
  <si>
    <t>GEIDAM</t>
  </si>
  <si>
    <t>KUBAU</t>
  </si>
  <si>
    <t>GUJBA</t>
  </si>
  <si>
    <t>KUDAN</t>
  </si>
  <si>
    <t>GULAMI</t>
  </si>
  <si>
    <t>LERE</t>
  </si>
  <si>
    <t>JAKUSKO</t>
  </si>
  <si>
    <t>MAKARFI</t>
  </si>
  <si>
    <t>KARASUWA</t>
  </si>
  <si>
    <t>SABON GARI</t>
  </si>
  <si>
    <t>MACHINA</t>
  </si>
  <si>
    <t>SANGA</t>
  </si>
  <si>
    <t>NANGERE</t>
  </si>
  <si>
    <t>SOBA</t>
  </si>
  <si>
    <t>NGURU</t>
  </si>
  <si>
    <t>ZANGON KATAF</t>
  </si>
  <si>
    <t>POTISKUM</t>
  </si>
  <si>
    <t>ZARIA</t>
  </si>
  <si>
    <t>TARMUA</t>
  </si>
  <si>
    <t>KADUNA TOTAL</t>
  </si>
  <si>
    <t>YUNUSARI</t>
  </si>
  <si>
    <t>AJINGI</t>
  </si>
  <si>
    <t>YUSUFARI</t>
  </si>
  <si>
    <t>ALBASU</t>
  </si>
  <si>
    <t>BAGWAI</t>
  </si>
  <si>
    <t>ANKA</t>
  </si>
  <si>
    <t>BEBEJI</t>
  </si>
  <si>
    <t>BAKURA</t>
  </si>
  <si>
    <t>BICHI</t>
  </si>
  <si>
    <t>BUKKUYUM</t>
  </si>
  <si>
    <t>BUNKURE</t>
  </si>
  <si>
    <t>BUNGUDU</t>
  </si>
  <si>
    <t>DALA</t>
  </si>
  <si>
    <t>GUMMI</t>
  </si>
  <si>
    <t>DANBATTA</t>
  </si>
  <si>
    <t>GUSAU</t>
  </si>
  <si>
    <t>DAWAKIN KUDU</t>
  </si>
  <si>
    <t>KAURA NAMODA</t>
  </si>
  <si>
    <t>DAWAKIN TOFA</t>
  </si>
  <si>
    <t>DOGUWA</t>
  </si>
  <si>
    <t>MARADUN</t>
  </si>
  <si>
    <t>FAGGE</t>
  </si>
  <si>
    <t>MARU</t>
  </si>
  <si>
    <t>GABASAWA</t>
  </si>
  <si>
    <t>SHINKAFI</t>
  </si>
  <si>
    <t>GARKO</t>
  </si>
  <si>
    <t>TALATA MAFARA</t>
  </si>
  <si>
    <t>GARUN MALLAM</t>
  </si>
  <si>
    <t>TSAFE</t>
  </si>
  <si>
    <t>GAYA</t>
  </si>
  <si>
    <t>ZURMI</t>
  </si>
  <si>
    <t>GEZAWA</t>
  </si>
  <si>
    <t>ZAMFARA TOTAL</t>
  </si>
  <si>
    <t>GWALE</t>
  </si>
  <si>
    <t>FCT-ABUJA</t>
  </si>
  <si>
    <t>ABAJI</t>
  </si>
  <si>
    <t>GWARZO</t>
  </si>
  <si>
    <t>ABUJA MUNICIPAL</t>
  </si>
  <si>
    <t>KABO</t>
  </si>
  <si>
    <t>BWARI</t>
  </si>
  <si>
    <t>KANO MUNICIPAL</t>
  </si>
  <si>
    <t>GWAGWALADA</t>
  </si>
  <si>
    <t>KARAYE</t>
  </si>
  <si>
    <t>KUJE</t>
  </si>
  <si>
    <t>KIBIYA</t>
  </si>
  <si>
    <t>KWALI</t>
  </si>
  <si>
    <t>KIRU</t>
  </si>
  <si>
    <t>FCT-ABUJA TOTAL</t>
  </si>
  <si>
    <t>KUMBOTSO</t>
  </si>
  <si>
    <t>Grand Total</t>
  </si>
  <si>
    <t>SUBTOTAL</t>
  </si>
  <si>
    <r>
      <rPr>
        <b/>
        <sz val="14"/>
        <rFont val="Times New Roman"/>
      </rPr>
      <t xml:space="preserve">Details of Distribution of Ecology Revenue Allocation to States by Federation Account Allocation Committee for the month of </t>
    </r>
    <r>
      <rPr>
        <sz val="14"/>
        <rFont val="Times New Roman"/>
      </rPr>
      <t xml:space="preserve"> </t>
    </r>
    <r>
      <rPr>
        <b/>
        <sz val="14"/>
        <rFont val="Times New Roman"/>
      </rPr>
      <t xml:space="preserve"> August, 2022 Shared in September, 2022</t>
    </r>
  </si>
  <si>
    <t>S/N</t>
  </si>
  <si>
    <t>Gross Statutory Allocation (Ecology)</t>
  </si>
  <si>
    <r>
      <rPr>
        <b/>
        <sz val="14"/>
        <rFont val="Times New Roman"/>
      </rPr>
      <t xml:space="preserve">Distribution of </t>
    </r>
    <r>
      <rPr>
        <b/>
        <sz val="14"/>
        <rFont val="Calibri"/>
      </rPr>
      <t>₦</t>
    </r>
    <r>
      <rPr>
        <b/>
        <sz val="14"/>
        <rFont val="Times New Roman"/>
      </rPr>
      <t>20 billion from non oil revenue (Ecology)</t>
    </r>
  </si>
  <si>
    <t>HYPPADEC</t>
  </si>
  <si>
    <t>NDDC</t>
  </si>
  <si>
    <t>Summary of Distribution of Revenue Allocation to Local Government Councils by Federation Account Allocation Committee for the month of August, 2022 Shared in September, 2022</t>
  </si>
  <si>
    <t>Total Ecology Fund</t>
  </si>
  <si>
    <t>Distribution of =N=20 Billion from Non Oil</t>
  </si>
  <si>
    <t>Net Allocation</t>
  </si>
  <si>
    <t xml:space="preserve"> Distribution of Ecology to Local Government Councils by Federation Account Allocation Committee for the month of August, 2022 Shared in September, 2022</t>
  </si>
  <si>
    <t>S/NO</t>
  </si>
  <si>
    <t>STATE</t>
  </si>
  <si>
    <t>LOCAL GOVERNMENTS</t>
  </si>
  <si>
    <t>STATUTORY REVENUE ECOLOGY</t>
  </si>
  <si>
    <r>
      <rPr>
        <b/>
        <sz val="14"/>
        <rFont val="Times New Roman"/>
      </rPr>
      <t xml:space="preserve">DISTRIBUTION OF </t>
    </r>
    <r>
      <rPr>
        <b/>
        <sz val="14"/>
        <rFont val="Calibri"/>
      </rPr>
      <t>₦</t>
    </r>
    <r>
      <rPr>
        <b/>
        <sz val="14"/>
        <rFont val="Times New Roman"/>
      </rPr>
      <t>20 BILLION FROM NON OIL REVENUE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</si>
</sst>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_-;\-* #,##0.00_-;_-* &quot;-&quot;??_-;_-@_-"/>
    <numFmt numFmtId="165" formatCode="&quot; &quot;#,##0.00;\-&quot; &quot;#,##0.00"/>
    <numFmt numFmtId="166" formatCode="#,##0.00_ ;\-#,##0.00\ "/>
    <numFmt numFmtId="167" formatCode="\N#,##0.00;&quot;-N&quot;#,##0.00"/>
  </numFmts>
  <fonts count="28" x14ac:knownFonts="1">
    <font>
      <sz val="10"/>
      <name val="Arial"/>
    </font>
    <font>
      <sz val="14"/>
      <name val="Times New Roman"/>
    </font>
    <font>
      <b/>
      <sz val="14"/>
      <name val="Times New Roman"/>
    </font>
    <font>
      <b/>
      <sz val="14"/>
      <name val="Calibri"/>
    </font>
    <font>
      <b/>
      <sz val="12"/>
      <name val="Times New Roman"/>
    </font>
    <font>
      <b/>
      <sz val="12"/>
      <color indexed="8"/>
      <name val="Times New Roman"/>
    </font>
    <font>
      <b/>
      <sz val="10"/>
      <name val="Arial"/>
    </font>
    <font>
      <sz val="14"/>
      <color indexed="8"/>
      <name val="Times New Roman"/>
    </font>
    <font>
      <b/>
      <sz val="13"/>
      <name val="Times New Roman"/>
    </font>
    <font>
      <b/>
      <sz val="20"/>
      <name val="Arial"/>
    </font>
    <font>
      <b/>
      <u/>
      <sz val="16"/>
      <name val="Arial"/>
    </font>
    <font>
      <b/>
      <sz val="12"/>
      <name val="Arial"/>
    </font>
    <font>
      <sz val="11"/>
      <color indexed="8"/>
      <name val="Times New Roman"/>
    </font>
    <font>
      <b/>
      <u val="singleAccounting"/>
      <sz val="10"/>
      <name val="Arial"/>
    </font>
    <font>
      <sz val="10"/>
      <name val="Times New Roman"/>
    </font>
    <font>
      <sz val="18"/>
      <name val="Times New Roman"/>
    </font>
    <font>
      <b/>
      <sz val="20"/>
      <name val="Times New Roman"/>
    </font>
    <font>
      <b/>
      <u/>
      <sz val="14"/>
      <name val="Times New Roman"/>
    </font>
    <font>
      <b/>
      <sz val="16"/>
      <name val="Times New Roman"/>
    </font>
    <font>
      <sz val="12"/>
      <name val="Times New Roman"/>
    </font>
    <font>
      <b/>
      <sz val="10"/>
      <name val="Times New Roman"/>
    </font>
    <font>
      <sz val="16"/>
      <name val="Times New Roman"/>
    </font>
    <font>
      <b/>
      <sz val="18"/>
      <name val="Times New Roman"/>
    </font>
    <font>
      <b/>
      <sz val="22"/>
      <name val="Times New Roman"/>
    </font>
    <font>
      <b/>
      <sz val="18"/>
      <name val="Arial"/>
    </font>
    <font>
      <sz val="10"/>
      <color indexed="8"/>
      <name val="Arial"/>
    </font>
    <font>
      <b/>
      <sz val="16"/>
      <name val="Calibri"/>
    </font>
    <font>
      <sz val="10"/>
      <name val="Arial"/>
    </font>
  </fonts>
  <fills count="6">
    <fill>
      <patternFill patternType="none"/>
    </fill>
    <fill>
      <patternFill patternType="gray125"/>
    </fill>
    <fill>
      <patternFill patternType="solid">
        <fgColor theme="0"/>
        <bgColor indexed="0"/>
      </patternFill>
    </fill>
    <fill>
      <patternFill patternType="solid">
        <fgColor indexed="8"/>
        <bgColor indexed="64"/>
      </patternFill>
    </fill>
    <fill>
      <patternFill patternType="solid">
        <fgColor theme="0"/>
        <bgColor indexed="64"/>
      </patternFill>
    </fill>
    <fill>
      <patternFill patternType="solid">
        <fgColor indexed="13"/>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style="double">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ouble">
        <color auto="1"/>
      </top>
      <bottom style="thick">
        <color auto="1"/>
      </bottom>
      <diagonal/>
    </border>
  </borders>
  <cellStyleXfs count="6">
    <xf numFmtId="0" fontId="0" fillId="0" borderId="0"/>
    <xf numFmtId="43" fontId="27" fillId="0" borderId="0" applyFont="0" applyFill="0" applyBorder="0" applyAlignment="0" applyProtection="0"/>
    <xf numFmtId="0" fontId="25" fillId="0" borderId="0"/>
    <xf numFmtId="0" fontId="25" fillId="0" borderId="0"/>
    <xf numFmtId="0" fontId="25" fillId="0" borderId="0"/>
    <xf numFmtId="0" fontId="25" fillId="0" borderId="0"/>
  </cellStyleXfs>
  <cellXfs count="181">
    <xf numFmtId="0" fontId="0" fillId="0" borderId="0" xfId="0"/>
    <xf numFmtId="0" fontId="1" fillId="0" borderId="0" xfId="0" applyFont="1"/>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xf numFmtId="0" fontId="2" fillId="0" borderId="1" xfId="0" applyFont="1" applyBorder="1" applyAlignment="1">
      <alignment wrapText="1"/>
    </xf>
    <xf numFmtId="0" fontId="1" fillId="0" borderId="1" xfId="0" applyFont="1" applyBorder="1"/>
    <xf numFmtId="0" fontId="3" fillId="0" borderId="1" xfId="0" applyFont="1" applyBorder="1" applyAlignment="1">
      <alignment horizontal="center"/>
    </xf>
    <xf numFmtId="43" fontId="1" fillId="0" borderId="1" xfId="1" applyFont="1" applyBorder="1"/>
    <xf numFmtId="0" fontId="1" fillId="0" borderId="2" xfId="0" applyFont="1" applyBorder="1"/>
    <xf numFmtId="43" fontId="2" fillId="0" borderId="2" xfId="1" applyFont="1" applyBorder="1"/>
    <xf numFmtId="0" fontId="2" fillId="2" borderId="1" xfId="2" applyFont="1" applyFill="1" applyBorder="1" applyAlignment="1">
      <alignment horizontal="center"/>
    </xf>
    <xf numFmtId="43" fontId="4" fillId="0" borderId="1" xfId="1" applyFont="1" applyBorder="1" applyAlignment="1">
      <alignment horizontal="center" wrapText="1"/>
    </xf>
    <xf numFmtId="43" fontId="4" fillId="0" borderId="1" xfId="1" applyFont="1" applyBorder="1" applyAlignment="1">
      <alignment horizontal="center"/>
    </xf>
    <xf numFmtId="0" fontId="5" fillId="2" borderId="1" xfId="5" applyFont="1" applyFill="1" applyBorder="1" applyAlignment="1">
      <alignment horizontal="center" wrapText="1"/>
    </xf>
    <xf numFmtId="0" fontId="6" fillId="0" borderId="1" xfId="0" applyFont="1" applyBorder="1" applyAlignment="1">
      <alignment horizontal="center" wrapText="1"/>
    </xf>
    <xf numFmtId="0" fontId="6" fillId="0" borderId="3" xfId="0" applyFont="1" applyBorder="1" applyAlignment="1">
      <alignment horizontal="center" wrapText="1"/>
    </xf>
    <xf numFmtId="0" fontId="4" fillId="0" borderId="1" xfId="0" applyFont="1" applyBorder="1" applyAlignment="1">
      <alignment horizontal="center"/>
    </xf>
    <xf numFmtId="0" fontId="7" fillId="0" borderId="1" xfId="2" applyFont="1" applyBorder="1" applyAlignment="1">
      <alignment horizontal="right" wrapText="1"/>
    </xf>
    <xf numFmtId="0" fontId="7" fillId="0" borderId="1" xfId="2" applyFont="1" applyBorder="1" applyAlignment="1">
      <alignment wrapText="1"/>
    </xf>
    <xf numFmtId="43" fontId="7" fillId="0" borderId="1" xfId="1" applyFont="1" applyBorder="1" applyAlignment="1">
      <alignment wrapText="1"/>
    </xf>
    <xf numFmtId="165" fontId="7" fillId="0" borderId="1" xfId="2" applyNumberFormat="1" applyFont="1" applyBorder="1" applyAlignment="1">
      <alignment horizontal="right" wrapText="1"/>
    </xf>
    <xf numFmtId="43" fontId="2" fillId="0" borderId="1" xfId="0" applyNumberFormat="1" applyFont="1" applyBorder="1"/>
    <xf numFmtId="164" fontId="1" fillId="0" borderId="0" xfId="0" applyNumberFormat="1" applyFont="1"/>
    <xf numFmtId="43" fontId="1" fillId="0" borderId="0" xfId="0" applyNumberFormat="1" applyFont="1"/>
    <xf numFmtId="43" fontId="1" fillId="0" borderId="0" xfId="1" applyFont="1"/>
    <xf numFmtId="0" fontId="5" fillId="2" borderId="3" xfId="5" applyFont="1" applyFill="1" applyBorder="1" applyAlignment="1">
      <alignment horizontal="center" wrapText="1"/>
    </xf>
    <xf numFmtId="166" fontId="1" fillId="0" borderId="1" xfId="0" applyNumberFormat="1" applyFont="1" applyBorder="1"/>
    <xf numFmtId="0" fontId="8" fillId="0" borderId="1" xfId="0" applyFont="1" applyBorder="1"/>
    <xf numFmtId="43" fontId="8" fillId="0" borderId="1" xfId="1" applyFont="1" applyBorder="1" applyAlignment="1">
      <alignment wrapText="1"/>
    </xf>
    <xf numFmtId="0" fontId="7" fillId="2" borderId="1" xfId="4" applyFont="1" applyFill="1" applyBorder="1" applyAlignment="1">
      <alignment horizontal="center"/>
    </xf>
    <xf numFmtId="0" fontId="7" fillId="0" borderId="1" xfId="4" applyFont="1" applyBorder="1" applyAlignment="1">
      <alignment horizontal="right" wrapText="1"/>
    </xf>
    <xf numFmtId="0" fontId="7" fillId="0" borderId="1" xfId="4" applyFont="1" applyBorder="1" applyAlignment="1">
      <alignment wrapText="1"/>
    </xf>
    <xf numFmtId="43" fontId="7" fillId="0" borderId="1" xfId="1" applyFont="1" applyFill="1" applyBorder="1" applyAlignment="1">
      <alignment horizontal="right" wrapText="1"/>
    </xf>
    <xf numFmtId="43" fontId="1" fillId="0" borderId="1" xfId="0" applyNumberFormat="1" applyFont="1" applyBorder="1"/>
    <xf numFmtId="165" fontId="2" fillId="0" borderId="1" xfId="0" applyNumberFormat="1" applyFont="1" applyBorder="1"/>
    <xf numFmtId="0" fontId="0" fillId="0" borderId="0" xfId="0" applyAlignment="1">
      <alignment vertical="center"/>
    </xf>
    <xf numFmtId="0" fontId="6" fillId="0" borderId="1" xfId="0" applyFont="1" applyBorder="1"/>
    <xf numFmtId="0" fontId="6" fillId="0" borderId="1" xfId="0" applyFont="1" applyBorder="1" applyAlignment="1">
      <alignment horizontal="center" vertical="center" wrapText="1"/>
    </xf>
    <xf numFmtId="0" fontId="0" fillId="0" borderId="1" xfId="0" applyBorder="1"/>
    <xf numFmtId="0" fontId="0" fillId="0" borderId="1" xfId="0" applyBorder="1" applyAlignment="1">
      <alignment vertical="center"/>
    </xf>
    <xf numFmtId="0" fontId="6" fillId="0" borderId="1" xfId="0" applyFont="1" applyBorder="1" applyAlignment="1">
      <alignment horizontal="center"/>
    </xf>
    <xf numFmtId="0" fontId="6" fillId="0" borderId="1" xfId="0" applyFont="1" applyBorder="1" applyAlignment="1">
      <alignment horizontal="center" vertical="center"/>
    </xf>
    <xf numFmtId="43" fontId="0" fillId="0" borderId="1" xfId="1" applyFont="1" applyBorder="1"/>
    <xf numFmtId="43" fontId="6" fillId="0" borderId="1" xfId="1" applyFont="1" applyBorder="1"/>
    <xf numFmtId="0" fontId="0" fillId="0" borderId="7" xfId="0" applyBorder="1"/>
    <xf numFmtId="0" fontId="0" fillId="0" borderId="2" xfId="0" applyBorder="1"/>
    <xf numFmtId="0" fontId="0" fillId="3" borderId="0" xfId="0" applyFill="1"/>
    <xf numFmtId="43" fontId="0" fillId="0" borderId="1" xfId="0" applyNumberFormat="1" applyBorder="1"/>
    <xf numFmtId="1" fontId="0" fillId="0" borderId="1" xfId="0" applyNumberFormat="1" applyBorder="1"/>
    <xf numFmtId="0" fontId="6" fillId="0" borderId="2" xfId="0" applyFont="1" applyBorder="1" applyAlignment="1">
      <alignment vertical="center"/>
    </xf>
    <xf numFmtId="43" fontId="6" fillId="0" borderId="1" xfId="0" applyNumberFormat="1" applyFont="1" applyBorder="1"/>
    <xf numFmtId="43" fontId="0" fillId="0" borderId="1" xfId="1" applyFont="1" applyBorder="1" applyAlignment="1">
      <alignment wrapText="1"/>
    </xf>
    <xf numFmtId="165" fontId="12" fillId="0" borderId="1" xfId="3" applyNumberFormat="1" applyFont="1" applyBorder="1" applyAlignment="1">
      <alignment horizontal="right" wrapText="1"/>
    </xf>
    <xf numFmtId="1" fontId="0" fillId="0" borderId="3" xfId="0" applyNumberFormat="1" applyBorder="1"/>
    <xf numFmtId="167" fontId="12" fillId="0" borderId="1" xfId="3" applyNumberFormat="1" applyFont="1" applyBorder="1" applyAlignment="1">
      <alignment horizontal="right" wrapText="1"/>
    </xf>
    <xf numFmtId="43" fontId="0" fillId="0" borderId="5" xfId="1" applyFont="1" applyBorder="1"/>
    <xf numFmtId="43" fontId="12" fillId="0" borderId="1" xfId="3" applyNumberFormat="1" applyFont="1" applyBorder="1" applyAlignment="1">
      <alignment horizontal="right" wrapText="1"/>
    </xf>
    <xf numFmtId="43" fontId="0" fillId="0" borderId="1" xfId="1" applyFont="1" applyBorder="1" applyAlignment="1">
      <alignment horizontal="left" wrapText="1"/>
    </xf>
    <xf numFmtId="0" fontId="0" fillId="4" borderId="1" xfId="0" applyFill="1" applyBorder="1"/>
    <xf numFmtId="43" fontId="0" fillId="4" borderId="1" xfId="0" applyNumberFormat="1" applyFill="1" applyBorder="1"/>
    <xf numFmtId="43" fontId="0" fillId="0" borderId="1" xfId="1" applyFont="1" applyFill="1" applyBorder="1"/>
    <xf numFmtId="164" fontId="13" fillId="0" borderId="0" xfId="0" applyNumberFormat="1" applyFont="1"/>
    <xf numFmtId="164" fontId="13" fillId="0" borderId="1" xfId="0" applyNumberFormat="1" applyFont="1" applyBorder="1"/>
    <xf numFmtId="0" fontId="0" fillId="4" borderId="0" xfId="0" applyFill="1"/>
    <xf numFmtId="43" fontId="0" fillId="4" borderId="0" xfId="0" applyNumberFormat="1" applyFill="1"/>
    <xf numFmtId="0" fontId="6" fillId="3" borderId="0" xfId="0" applyFont="1" applyFill="1"/>
    <xf numFmtId="43" fontId="0" fillId="0" borderId="0" xfId="0" applyNumberFormat="1"/>
    <xf numFmtId="43" fontId="6" fillId="0" borderId="7" xfId="1" applyFont="1" applyBorder="1"/>
    <xf numFmtId="43" fontId="6" fillId="0" borderId="10" xfId="1" applyFont="1" applyBorder="1"/>
    <xf numFmtId="43" fontId="0" fillId="0" borderId="0" xfId="1" applyFont="1"/>
    <xf numFmtId="43" fontId="6" fillId="0" borderId="0" xfId="0" applyNumberFormat="1" applyFont="1"/>
    <xf numFmtId="164" fontId="0" fillId="0" borderId="0" xfId="0" applyNumberFormat="1"/>
    <xf numFmtId="43" fontId="6" fillId="0" borderId="11" xfId="0" applyNumberFormat="1" applyFont="1" applyBorder="1"/>
    <xf numFmtId="0" fontId="14" fillId="0" borderId="0" xfId="0" applyFont="1"/>
    <xf numFmtId="0" fontId="4" fillId="0" borderId="1" xfId="0" applyFont="1" applyBorder="1" applyAlignment="1">
      <alignment horizontal="center" wrapText="1"/>
    </xf>
    <xf numFmtId="0" fontId="19" fillId="0" borderId="1" xfId="0" applyFont="1" applyBorder="1"/>
    <xf numFmtId="39" fontId="19" fillId="0" borderId="1" xfId="0" applyNumberFormat="1" applyFont="1" applyBorder="1"/>
    <xf numFmtId="37" fontId="19" fillId="0" borderId="1" xfId="0" applyNumberFormat="1" applyFont="1" applyBorder="1" applyAlignment="1">
      <alignment horizontal="center"/>
    </xf>
    <xf numFmtId="43" fontId="19" fillId="0" borderId="1" xfId="1" applyFont="1" applyBorder="1"/>
    <xf numFmtId="43" fontId="19" fillId="0" borderId="1" xfId="0" applyNumberFormat="1" applyFont="1" applyBorder="1"/>
    <xf numFmtId="0" fontId="19" fillId="0" borderId="1" xfId="0" applyFont="1" applyBorder="1" applyAlignment="1">
      <alignment horizontal="center"/>
    </xf>
    <xf numFmtId="0" fontId="18" fillId="0" borderId="3" xfId="0" applyFont="1" applyBorder="1" applyAlignment="1">
      <alignment horizontal="center"/>
    </xf>
    <xf numFmtId="43" fontId="4" fillId="0" borderId="12" xfId="1" applyFont="1" applyBorder="1"/>
    <xf numFmtId="0" fontId="14" fillId="4" borderId="0" xfId="0" applyFont="1" applyFill="1" applyAlignment="1">
      <alignment horizontal="right"/>
    </xf>
    <xf numFmtId="0" fontId="14" fillId="4" borderId="0" xfId="0" applyFont="1" applyFill="1"/>
    <xf numFmtId="43" fontId="14" fillId="4" borderId="0" xfId="0" applyNumberFormat="1" applyFont="1" applyFill="1"/>
    <xf numFmtId="164" fontId="14" fillId="4" borderId="0" xfId="0" applyNumberFormat="1" applyFont="1" applyFill="1"/>
    <xf numFmtId="0" fontId="20" fillId="0" borderId="0" xfId="0" applyFont="1"/>
    <xf numFmtId="164" fontId="14" fillId="0" borderId="0" xfId="0" applyNumberFormat="1" applyFont="1"/>
    <xf numFmtId="0" fontId="21" fillId="0" borderId="0" xfId="0" applyFont="1"/>
    <xf numFmtId="43" fontId="14" fillId="0" borderId="0" xfId="0" applyNumberFormat="1" applyFont="1"/>
    <xf numFmtId="43" fontId="19" fillId="0" borderId="5" xfId="1" applyFont="1" applyBorder="1"/>
    <xf numFmtId="43" fontId="4" fillId="0" borderId="5" xfId="0" applyNumberFormat="1" applyFont="1" applyBorder="1"/>
    <xf numFmtId="43" fontId="19" fillId="0" borderId="5" xfId="0" applyNumberFormat="1" applyFont="1" applyBorder="1"/>
    <xf numFmtId="43" fontId="20" fillId="4" borderId="8" xfId="1" applyFont="1" applyFill="1" applyBorder="1"/>
    <xf numFmtId="43" fontId="14" fillId="0" borderId="0" xfId="1" applyFont="1"/>
    <xf numFmtId="0" fontId="22" fillId="0" borderId="1" xfId="0" applyFont="1" applyBorder="1" applyAlignment="1">
      <alignment horizontal="center"/>
    </xf>
    <xf numFmtId="0" fontId="18" fillId="0" borderId="1" xfId="0" applyFont="1" applyBorder="1" applyAlignment="1">
      <alignment horizontal="center" wrapText="1"/>
    </xf>
    <xf numFmtId="0" fontId="22" fillId="0" borderId="2" xfId="0" applyFont="1" applyBorder="1"/>
    <xf numFmtId="0" fontId="22" fillId="0" borderId="2" xfId="0" applyFont="1" applyBorder="1" applyAlignment="1">
      <alignment horizontal="center"/>
    </xf>
    <xf numFmtId="0" fontId="22" fillId="0" borderId="2" xfId="0" applyFont="1" applyBorder="1" applyAlignment="1">
      <alignment horizontal="center" wrapText="1"/>
    </xf>
    <xf numFmtId="0" fontId="18" fillId="0" borderId="1" xfId="0" applyFont="1" applyBorder="1" applyAlignment="1">
      <alignment horizontal="center"/>
    </xf>
    <xf numFmtId="43" fontId="21" fillId="0" borderId="0" xfId="1" applyFont="1"/>
    <xf numFmtId="0" fontId="21" fillId="0" borderId="1" xfId="0" applyFont="1" applyBorder="1"/>
    <xf numFmtId="43" fontId="18" fillId="0" borderId="1" xfId="1" applyFont="1" applyBorder="1" applyAlignment="1"/>
    <xf numFmtId="43" fontId="18" fillId="0" borderId="3" xfId="1" applyFont="1" applyBorder="1" applyAlignment="1"/>
    <xf numFmtId="43" fontId="21" fillId="0" borderId="0" xfId="0" applyNumberFormat="1" applyFont="1"/>
    <xf numFmtId="0" fontId="21" fillId="0" borderId="1" xfId="0" applyFont="1" applyBorder="1" applyAlignment="1">
      <alignment wrapText="1"/>
    </xf>
    <xf numFmtId="43" fontId="18" fillId="0" borderId="1" xfId="1" applyFont="1" applyBorder="1" applyAlignment="1">
      <alignment horizontal="center"/>
    </xf>
    <xf numFmtId="0" fontId="18" fillId="0" borderId="0" xfId="0" applyFont="1" applyAlignment="1">
      <alignment horizontal="center" wrapText="1"/>
    </xf>
    <xf numFmtId="43" fontId="18" fillId="0" borderId="0" xfId="1" applyFont="1" applyBorder="1" applyAlignment="1">
      <alignment horizontal="center"/>
    </xf>
    <xf numFmtId="0" fontId="18" fillId="0" borderId="8" xfId="0" applyFont="1" applyBorder="1" applyAlignment="1">
      <alignment horizontal="center" wrapText="1"/>
    </xf>
    <xf numFmtId="0" fontId="21" fillId="0" borderId="3" xfId="0" applyFont="1" applyBorder="1"/>
    <xf numFmtId="43" fontId="21" fillId="0" borderId="0" xfId="1" applyFont="1" applyBorder="1"/>
    <xf numFmtId="43" fontId="21" fillId="0" borderId="15" xfId="1" applyFont="1" applyBorder="1"/>
    <xf numFmtId="43" fontId="21" fillId="0" borderId="2" xfId="1" applyFont="1" applyBorder="1"/>
    <xf numFmtId="43" fontId="18" fillId="0" borderId="16" xfId="1" applyFont="1" applyBorder="1"/>
    <xf numFmtId="0" fontId="21" fillId="0" borderId="0" xfId="0" applyFont="1" applyAlignment="1">
      <alignment horizontal="center"/>
    </xf>
    <xf numFmtId="0" fontId="18" fillId="0" borderId="0" xfId="0" applyFont="1"/>
    <xf numFmtId="164" fontId="21" fillId="0" borderId="0" xfId="0" applyNumberFormat="1" applyFont="1"/>
    <xf numFmtId="43" fontId="18" fillId="0" borderId="0" xfId="1" applyFont="1"/>
    <xf numFmtId="0" fontId="0" fillId="5" borderId="0" xfId="0" applyFill="1" applyProtection="1">
      <protection locked="0"/>
    </xf>
    <xf numFmtId="17" fontId="24" fillId="5" borderId="0" xfId="0" applyNumberFormat="1" applyFont="1" applyFill="1"/>
    <xf numFmtId="2" fontId="0" fillId="0" borderId="0" xfId="0" applyNumberFormat="1"/>
    <xf numFmtId="17" fontId="0" fillId="0" borderId="0" xfId="0" applyNumberFormat="1"/>
    <xf numFmtId="0" fontId="22" fillId="0" borderId="1" xfId="0" quotePrefix="1" applyFont="1" applyBorder="1" applyAlignment="1">
      <alignment horizontal="center"/>
    </xf>
    <xf numFmtId="0" fontId="22" fillId="0" borderId="7" xfId="0" quotePrefix="1" applyFont="1" applyBorder="1" applyAlignment="1">
      <alignment horizontal="center"/>
    </xf>
    <xf numFmtId="0" fontId="4" fillId="0" borderId="1" xfId="0" quotePrefix="1" applyFont="1" applyBorder="1" applyAlignment="1">
      <alignment horizontal="center"/>
    </xf>
    <xf numFmtId="0" fontId="18" fillId="0" borderId="0" xfId="0" applyFont="1" applyAlignment="1">
      <alignment horizontal="left" wrapText="1"/>
    </xf>
    <xf numFmtId="0" fontId="22" fillId="0" borderId="0" xfId="0" applyFont="1" applyAlignment="1">
      <alignment horizontal="center"/>
    </xf>
    <xf numFmtId="0" fontId="22" fillId="0" borderId="1" xfId="0" applyFont="1" applyBorder="1" applyAlignment="1">
      <alignment horizontal="center"/>
    </xf>
    <xf numFmtId="0" fontId="18" fillId="0" borderId="1" xfId="0" applyFont="1"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21" fillId="0" borderId="0" xfId="0" applyFont="1" applyAlignment="1">
      <alignment horizontal="center"/>
    </xf>
    <xf numFmtId="0" fontId="4" fillId="0" borderId="7" xfId="0" applyFont="1" applyBorder="1" applyAlignment="1">
      <alignment horizontal="center" wrapText="1"/>
    </xf>
    <xf numFmtId="0" fontId="4" fillId="0" borderId="2" xfId="0" applyFont="1" applyBorder="1" applyAlignment="1">
      <alignment horizont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18" fillId="0" borderId="3" xfId="0" applyFont="1" applyBorder="1" applyAlignment="1">
      <alignment horizontal="center"/>
    </xf>
    <xf numFmtId="0" fontId="18" fillId="0" borderId="5" xfId="0" applyFont="1" applyBorder="1" applyAlignment="1">
      <alignment horizontal="center"/>
    </xf>
    <xf numFmtId="0" fontId="1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xf>
    <xf numFmtId="0" fontId="9" fillId="0" borderId="0" xfId="0" applyFont="1" applyAlignment="1">
      <alignment horizontal="center"/>
    </xf>
    <xf numFmtId="0" fontId="10" fillId="0" borderId="0" xfId="0" applyFont="1" applyAlignment="1">
      <alignment horizontal="center" wrapText="1"/>
    </xf>
    <xf numFmtId="0" fontId="6" fillId="0" borderId="1"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wrapText="1"/>
    </xf>
    <xf numFmtId="0" fontId="2" fillId="0" borderId="0" xfId="0" applyFont="1" applyAlignment="1">
      <alignment horizontal="center" wrapText="1"/>
    </xf>
    <xf numFmtId="0" fontId="2" fillId="0" borderId="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2" fillId="0" borderId="1" xfId="0" applyFont="1" applyBorder="1" applyAlignment="1">
      <alignment horizontal="center" wrapText="1"/>
    </xf>
  </cellXfs>
  <cellStyles count="6">
    <cellStyle name="Comma" xfId="1" builtinId="3"/>
    <cellStyle name="Normal" xfId="0" builtinId="0"/>
    <cellStyle name="Normal_lgc eco dec 21" xfId="2" xr:uid="{00000000-0005-0000-0000-000022000000}"/>
    <cellStyle name="Normal_lgcs data" xfId="3" xr:uid="{00000000-0005-0000-0000-000025000000}"/>
    <cellStyle name="Normal_states eco dec 21" xfId="4" xr:uid="{00000000-0005-0000-0000-000032000000}"/>
    <cellStyle name="Normal_TOTALDATA_1" xfId="5" xr:uid="{00000000-0005-0000-0000-00003A000000}"/>
  </cellStyles>
  <dxfs count="0"/>
  <tableStyles count="0" defaultTableStyle="TableStyleMedium2" defaultPivotStyle="PivotStyleLight16"/>
  <colors>
    <mruColors>
      <color rgb="FFFF0000"/>
      <color rgb="FFFFFFFF"/>
      <color rgb="FFC0C0C0"/>
      <color rgb="FFFFFF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
  <sheetViews>
    <sheetView workbookViewId="0">
      <selection activeCell="A20" sqref="A20"/>
    </sheetView>
  </sheetViews>
  <sheetFormatPr defaultColWidth="9" defaultRowHeight="13.2" x14ac:dyDescent="0.25"/>
  <cols>
    <col min="2" max="2" width="23" customWidth="1"/>
    <col min="6" max="6" width="24.5546875" customWidth="1"/>
  </cols>
  <sheetData>
    <row r="1" spans="1:8" ht="23.1" customHeight="1" x14ac:dyDescent="0.25">
      <c r="B1">
        <f ca="1">MONTH(NOW())</f>
        <v>2</v>
      </c>
      <c r="C1">
        <f ca="1">YEAR(NOW())</f>
        <v>2023</v>
      </c>
    </row>
    <row r="2" spans="1:8" ht="23.1" customHeight="1" x14ac:dyDescent="0.25"/>
    <row r="3" spans="1:8" ht="23.1" customHeight="1" x14ac:dyDescent="0.25">
      <c r="B3" t="s">
        <v>0</v>
      </c>
      <c r="F3" t="s">
        <v>1</v>
      </c>
    </row>
    <row r="4" spans="1:8" ht="23.1" customHeight="1" x14ac:dyDescent="0.25">
      <c r="B4" t="s">
        <v>2</v>
      </c>
      <c r="C4" t="s">
        <v>3</v>
      </c>
      <c r="D4" t="s">
        <v>4</v>
      </c>
      <c r="F4" t="s">
        <v>2</v>
      </c>
      <c r="G4" t="s">
        <v>3</v>
      </c>
      <c r="H4" t="s">
        <v>4</v>
      </c>
    </row>
    <row r="5" spans="1:8" ht="23.1" customHeight="1" x14ac:dyDescent="0.25">
      <c r="B5" s="122" t="e">
        <f>IF(G5=1,F5-1,F5)</f>
        <v>#REF!</v>
      </c>
      <c r="C5" s="122" t="e">
        <f>IF(G5=1,12,G5-1)</f>
        <v>#REF!</v>
      </c>
      <c r="F5" t="e">
        <f>YEAR(ACCTDATE)</f>
        <v>#REF!</v>
      </c>
      <c r="G5" t="e">
        <f>MONTH(ACCTDATE)</f>
        <v>#REF!</v>
      </c>
    </row>
    <row r="6" spans="1:8" ht="23.1" customHeight="1" x14ac:dyDescent="0.4">
      <c r="B6" s="123" t="e">
        <f>LOOKUP(C5,A8:B19)</f>
        <v>#REF!</v>
      </c>
      <c r="F6" s="123" t="e">
        <f>IF(G5=1,LOOKUP(G5,E8:F19),LOOKUP(G5,A8:B19))</f>
        <v>#REF!</v>
      </c>
    </row>
    <row r="8" spans="1:8" x14ac:dyDescent="0.25">
      <c r="A8">
        <v>1</v>
      </c>
      <c r="B8" s="124" t="e">
        <f>D8&amp;"-"&amp;RIGHT(B$5,2)</f>
        <v>#REF!</v>
      </c>
      <c r="D8" s="125" t="s">
        <v>5</v>
      </c>
      <c r="E8">
        <v>1</v>
      </c>
      <c r="F8" s="124" t="e">
        <f>D8&amp;"-"&amp;RIGHT(F$5,2)</f>
        <v>#REF!</v>
      </c>
    </row>
    <row r="9" spans="1:8" x14ac:dyDescent="0.25">
      <c r="A9">
        <v>2</v>
      </c>
      <c r="B9" s="124" t="e">
        <f t="shared" ref="B9:B19" si="0">D9&amp;"-"&amp;RIGHT(B$5,2)</f>
        <v>#REF!</v>
      </c>
      <c r="D9" s="125" t="s">
        <v>6</v>
      </c>
      <c r="E9">
        <v>2</v>
      </c>
      <c r="F9" s="124" t="e">
        <f t="shared" ref="F9:F19" si="1">D9&amp;"-"&amp;RIGHT(F$5,2)</f>
        <v>#REF!</v>
      </c>
    </row>
    <row r="10" spans="1:8" x14ac:dyDescent="0.25">
      <c r="A10">
        <v>3</v>
      </c>
      <c r="B10" s="124" t="e">
        <f t="shared" si="0"/>
        <v>#REF!</v>
      </c>
      <c r="D10" s="125" t="s">
        <v>7</v>
      </c>
      <c r="E10">
        <v>3</v>
      </c>
      <c r="F10" s="124" t="e">
        <f t="shared" si="1"/>
        <v>#REF!</v>
      </c>
    </row>
    <row r="11" spans="1:8" x14ac:dyDescent="0.25">
      <c r="A11">
        <v>4</v>
      </c>
      <c r="B11" s="124" t="e">
        <f t="shared" si="0"/>
        <v>#REF!</v>
      </c>
      <c r="D11" s="125" t="s">
        <v>8</v>
      </c>
      <c r="E11">
        <v>4</v>
      </c>
      <c r="F11" s="124" t="e">
        <f t="shared" si="1"/>
        <v>#REF!</v>
      </c>
    </row>
    <row r="12" spans="1:8" x14ac:dyDescent="0.25">
      <c r="A12">
        <v>5</v>
      </c>
      <c r="B12" s="124" t="e">
        <f t="shared" si="0"/>
        <v>#REF!</v>
      </c>
      <c r="D12" s="125" t="s">
        <v>9</v>
      </c>
      <c r="E12">
        <v>5</v>
      </c>
      <c r="F12" s="124" t="e">
        <f t="shared" si="1"/>
        <v>#REF!</v>
      </c>
    </row>
    <row r="13" spans="1:8" x14ac:dyDescent="0.25">
      <c r="A13">
        <v>6</v>
      </c>
      <c r="B13" s="124" t="e">
        <f t="shared" si="0"/>
        <v>#REF!</v>
      </c>
      <c r="D13" s="125" t="s">
        <v>10</v>
      </c>
      <c r="E13">
        <v>6</v>
      </c>
      <c r="F13" s="124" t="e">
        <f t="shared" si="1"/>
        <v>#REF!</v>
      </c>
    </row>
    <row r="14" spans="1:8" x14ac:dyDescent="0.25">
      <c r="A14">
        <v>7</v>
      </c>
      <c r="B14" s="124" t="e">
        <f t="shared" si="0"/>
        <v>#REF!</v>
      </c>
      <c r="D14" s="125" t="s">
        <v>11</v>
      </c>
      <c r="E14">
        <v>7</v>
      </c>
      <c r="F14" s="124" t="e">
        <f t="shared" si="1"/>
        <v>#REF!</v>
      </c>
    </row>
    <row r="15" spans="1:8" x14ac:dyDescent="0.25">
      <c r="A15">
        <v>8</v>
      </c>
      <c r="B15" s="124" t="e">
        <f t="shared" si="0"/>
        <v>#REF!</v>
      </c>
      <c r="D15" s="125" t="s">
        <v>12</v>
      </c>
      <c r="E15">
        <v>8</v>
      </c>
      <c r="F15" s="124" t="e">
        <f t="shared" si="1"/>
        <v>#REF!</v>
      </c>
    </row>
    <row r="16" spans="1:8" x14ac:dyDescent="0.25">
      <c r="A16">
        <v>9</v>
      </c>
      <c r="B16" s="124" t="e">
        <f t="shared" si="0"/>
        <v>#REF!</v>
      </c>
      <c r="D16" s="125" t="s">
        <v>13</v>
      </c>
      <c r="E16">
        <v>9</v>
      </c>
      <c r="F16" s="124" t="e">
        <f t="shared" si="1"/>
        <v>#REF!</v>
      </c>
    </row>
    <row r="17" spans="1:6" x14ac:dyDescent="0.25">
      <c r="A17">
        <v>10</v>
      </c>
      <c r="B17" s="124" t="e">
        <f t="shared" si="0"/>
        <v>#REF!</v>
      </c>
      <c r="D17" s="125" t="s">
        <v>14</v>
      </c>
      <c r="E17">
        <v>10</v>
      </c>
      <c r="F17" s="124" t="e">
        <f t="shared" si="1"/>
        <v>#REF!</v>
      </c>
    </row>
    <row r="18" spans="1:6" x14ac:dyDescent="0.25">
      <c r="A18">
        <v>11</v>
      </c>
      <c r="B18" s="124" t="e">
        <f t="shared" si="0"/>
        <v>#REF!</v>
      </c>
      <c r="D18" s="125" t="s">
        <v>15</v>
      </c>
      <c r="E18">
        <v>11</v>
      </c>
      <c r="F18" s="124" t="e">
        <f t="shared" si="1"/>
        <v>#REF!</v>
      </c>
    </row>
    <row r="19" spans="1:6" x14ac:dyDescent="0.25">
      <c r="A19">
        <v>12</v>
      </c>
      <c r="B19" s="124" t="e">
        <f t="shared" si="0"/>
        <v>#REF!</v>
      </c>
      <c r="D19" s="125" t="s">
        <v>16</v>
      </c>
      <c r="E19">
        <v>12</v>
      </c>
      <c r="F19" s="124" t="e">
        <f t="shared" si="1"/>
        <v>#REF!</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2"/>
  <sheetViews>
    <sheetView tabSelected="1" zoomScale="70" zoomScaleNormal="70" workbookViewId="0">
      <selection activeCell="A35" sqref="A35:H35"/>
    </sheetView>
  </sheetViews>
  <sheetFormatPr defaultColWidth="9.109375" defaultRowHeight="21" x14ac:dyDescent="0.4"/>
  <cols>
    <col min="1" max="1" width="6.33203125" style="90" customWidth="1"/>
    <col min="2" max="2" width="40.88671875" style="90" customWidth="1"/>
    <col min="3" max="4" width="35.109375" style="90" customWidth="1"/>
    <col min="5" max="5" width="39" style="90" customWidth="1"/>
    <col min="6" max="6" width="34.109375" style="90" customWidth="1"/>
    <col min="7" max="7" width="28.6640625" style="90" customWidth="1"/>
    <col min="8" max="8" width="32" style="90" customWidth="1"/>
    <col min="9" max="10" width="9.109375" style="90"/>
    <col min="11" max="11" width="31" style="90" customWidth="1"/>
    <col min="12" max="16384" width="9.109375" style="90"/>
  </cols>
  <sheetData>
    <row r="1" spans="1:8" ht="30" customHeight="1" x14ac:dyDescent="0.4">
      <c r="A1" s="131" t="s">
        <v>17</v>
      </c>
      <c r="B1" s="131"/>
      <c r="C1" s="131"/>
      <c r="D1" s="131"/>
      <c r="E1" s="131"/>
      <c r="F1" s="131"/>
    </row>
    <row r="2" spans="1:8" ht="30" customHeight="1" x14ac:dyDescent="0.4">
      <c r="A2" s="131" t="s">
        <v>18</v>
      </c>
      <c r="B2" s="131"/>
      <c r="C2" s="131"/>
      <c r="D2" s="131"/>
      <c r="E2" s="131"/>
      <c r="F2" s="131"/>
    </row>
    <row r="3" spans="1:8" ht="40.5" customHeight="1" x14ac:dyDescent="0.4">
      <c r="A3" s="132" t="s">
        <v>19</v>
      </c>
      <c r="B3" s="132"/>
      <c r="C3" s="132"/>
      <c r="D3" s="132"/>
      <c r="E3" s="132"/>
      <c r="F3" s="132"/>
    </row>
    <row r="4" spans="1:8" ht="83.25" customHeight="1" x14ac:dyDescent="0.4">
      <c r="A4" s="99" t="s">
        <v>20</v>
      </c>
      <c r="B4" s="100" t="s">
        <v>21</v>
      </c>
      <c r="C4" s="100" t="s">
        <v>22</v>
      </c>
      <c r="D4" s="101" t="s">
        <v>23</v>
      </c>
      <c r="E4" s="100" t="s">
        <v>24</v>
      </c>
      <c r="F4" s="97" t="s">
        <v>25</v>
      </c>
    </row>
    <row r="5" spans="1:8" ht="30" customHeight="1" x14ac:dyDescent="0.4">
      <c r="A5" s="102"/>
      <c r="B5" s="102"/>
      <c r="C5" s="126" t="s">
        <v>26</v>
      </c>
      <c r="D5" s="126" t="s">
        <v>26</v>
      </c>
      <c r="E5" s="126" t="s">
        <v>26</v>
      </c>
      <c r="F5" s="126" t="s">
        <v>26</v>
      </c>
      <c r="H5" s="103"/>
    </row>
    <row r="6" spans="1:8" ht="30" customHeight="1" x14ac:dyDescent="0.4">
      <c r="A6" s="104">
        <v>1</v>
      </c>
      <c r="B6" s="104" t="s">
        <v>27</v>
      </c>
      <c r="C6" s="105">
        <v>216814654820.12701</v>
      </c>
      <c r="D6" s="106">
        <v>10536000000</v>
      </c>
      <c r="E6" s="106">
        <v>32290015933.447498</v>
      </c>
      <c r="F6" s="105">
        <f>C6+D6+E6</f>
        <v>259640670753.57452</v>
      </c>
      <c r="G6" s="107">
        <f>F6/1000000000</f>
        <v>259.64067075357451</v>
      </c>
      <c r="H6" s="103"/>
    </row>
    <row r="7" spans="1:8" ht="30" customHeight="1" x14ac:dyDescent="0.4">
      <c r="A7" s="104">
        <v>2</v>
      </c>
      <c r="B7" s="104" t="s">
        <v>28</v>
      </c>
      <c r="C7" s="105">
        <v>109971290371.94</v>
      </c>
      <c r="D7" s="105">
        <v>5344000000</v>
      </c>
      <c r="E7" s="105">
        <v>107633386444.825</v>
      </c>
      <c r="F7" s="105">
        <f t="shared" ref="F7:F20" si="0">C7+D7+E7</f>
        <v>222948676816.76501</v>
      </c>
      <c r="G7" s="107">
        <f t="shared" ref="G7:G21" si="1">F7/1000000000</f>
        <v>222.94867681676502</v>
      </c>
      <c r="H7" s="107"/>
    </row>
    <row r="8" spans="1:8" ht="30" customHeight="1" x14ac:dyDescent="0.4">
      <c r="A8" s="104">
        <v>3</v>
      </c>
      <c r="B8" s="104" t="s">
        <v>29</v>
      </c>
      <c r="C8" s="105">
        <v>84783255301.720001</v>
      </c>
      <c r="D8" s="105">
        <v>4120000000</v>
      </c>
      <c r="E8" s="105">
        <v>75343370511.377502</v>
      </c>
      <c r="F8" s="105">
        <f t="shared" si="0"/>
        <v>164246625813.0975</v>
      </c>
      <c r="G8" s="107">
        <f t="shared" si="1"/>
        <v>164.24662581309749</v>
      </c>
      <c r="H8" s="103"/>
    </row>
    <row r="9" spans="1:8" ht="30" customHeight="1" x14ac:dyDescent="0.4">
      <c r="A9" s="104">
        <v>4</v>
      </c>
      <c r="B9" s="104" t="s">
        <v>30</v>
      </c>
      <c r="C9" s="105">
        <v>26300823215.3134</v>
      </c>
      <c r="D9" s="105">
        <v>0</v>
      </c>
      <c r="E9" s="105">
        <v>0</v>
      </c>
      <c r="F9" s="105">
        <f t="shared" si="0"/>
        <v>26300823215.3134</v>
      </c>
      <c r="G9" s="107">
        <f t="shared" si="1"/>
        <v>26.3008232153134</v>
      </c>
      <c r="H9" s="107"/>
    </row>
    <row r="10" spans="1:8" ht="30" customHeight="1" x14ac:dyDescent="0.4">
      <c r="A10" s="104">
        <v>5</v>
      </c>
      <c r="B10" s="104" t="s">
        <v>31</v>
      </c>
      <c r="C10" s="105">
        <v>12296250315.559999</v>
      </c>
      <c r="D10" s="105">
        <v>0</v>
      </c>
      <c r="E10" s="105">
        <v>1037159362.39</v>
      </c>
      <c r="F10" s="105">
        <f t="shared" si="0"/>
        <v>13333409677.949999</v>
      </c>
      <c r="G10" s="107">
        <f t="shared" si="1"/>
        <v>13.333409677949998</v>
      </c>
    </row>
    <row r="11" spans="1:8" ht="30" customHeight="1" x14ac:dyDescent="0.4">
      <c r="A11" s="104">
        <v>6</v>
      </c>
      <c r="B11" s="108" t="s">
        <v>32</v>
      </c>
      <c r="C11" s="105">
        <v>8444960810.4399996</v>
      </c>
      <c r="D11" s="105">
        <v>0</v>
      </c>
      <c r="E11" s="105">
        <v>8209695143.1800003</v>
      </c>
      <c r="F11" s="105">
        <f t="shared" si="0"/>
        <v>16654655953.619999</v>
      </c>
      <c r="G11" s="107">
        <f t="shared" si="1"/>
        <v>16.654655953619997</v>
      </c>
    </row>
    <row r="12" spans="1:8" ht="30" customHeight="1" x14ac:dyDescent="0.4">
      <c r="A12" s="104">
        <v>7</v>
      </c>
      <c r="B12" s="108" t="s">
        <v>33</v>
      </c>
      <c r="C12" s="105">
        <v>5499429666.4099998</v>
      </c>
      <c r="D12" s="105">
        <v>0</v>
      </c>
      <c r="E12" s="105">
        <v>0</v>
      </c>
      <c r="F12" s="105">
        <f t="shared" si="0"/>
        <v>5499429666.4099998</v>
      </c>
      <c r="G12" s="107">
        <f t="shared" si="1"/>
        <v>5.4994296664100002</v>
      </c>
    </row>
    <row r="13" spans="1:8" ht="38.25" customHeight="1" x14ac:dyDescent="0.4">
      <c r="A13" s="104">
        <v>8</v>
      </c>
      <c r="B13" s="108" t="s">
        <v>34</v>
      </c>
      <c r="C13" s="105">
        <v>100000000</v>
      </c>
      <c r="D13" s="105">
        <v>0</v>
      </c>
      <c r="E13" s="105">
        <v>0</v>
      </c>
      <c r="F13" s="105">
        <f t="shared" si="0"/>
        <v>100000000</v>
      </c>
      <c r="G13" s="107">
        <f t="shared" si="1"/>
        <v>0.1</v>
      </c>
    </row>
    <row r="14" spans="1:8" ht="38.25" customHeight="1" x14ac:dyDescent="0.4">
      <c r="A14" s="104">
        <v>9</v>
      </c>
      <c r="B14" s="108" t="s">
        <v>35</v>
      </c>
      <c r="C14" s="105">
        <v>4000000000</v>
      </c>
      <c r="D14" s="105">
        <v>0</v>
      </c>
      <c r="E14" s="105">
        <v>0</v>
      </c>
      <c r="F14" s="105">
        <f t="shared" si="0"/>
        <v>4000000000</v>
      </c>
      <c r="G14" s="107">
        <f t="shared" si="1"/>
        <v>4</v>
      </c>
    </row>
    <row r="15" spans="1:8" ht="42" x14ac:dyDescent="0.4">
      <c r="A15" s="104">
        <v>10</v>
      </c>
      <c r="B15" s="108" t="s">
        <v>36</v>
      </c>
      <c r="C15" s="109">
        <v>26689279744.209999</v>
      </c>
      <c r="D15" s="105">
        <v>0</v>
      </c>
      <c r="E15" s="105">
        <v>0</v>
      </c>
      <c r="F15" s="105">
        <f t="shared" si="0"/>
        <v>26689279744.209999</v>
      </c>
      <c r="G15" s="107">
        <f t="shared" si="1"/>
        <v>26.689279744209998</v>
      </c>
    </row>
    <row r="16" spans="1:8" ht="42" x14ac:dyDescent="0.4">
      <c r="A16" s="104">
        <v>11</v>
      </c>
      <c r="B16" s="108" t="s">
        <v>37</v>
      </c>
      <c r="C16" s="109">
        <v>58341675490.139999</v>
      </c>
      <c r="D16" s="105">
        <v>0</v>
      </c>
      <c r="E16" s="105">
        <v>0</v>
      </c>
      <c r="F16" s="105">
        <f t="shared" si="0"/>
        <v>58341675490.139999</v>
      </c>
      <c r="G16" s="107">
        <f t="shared" si="1"/>
        <v>58.341675490139998</v>
      </c>
    </row>
    <row r="17" spans="1:11" ht="63" x14ac:dyDescent="0.4">
      <c r="A17" s="104">
        <v>12</v>
      </c>
      <c r="B17" s="108" t="s">
        <v>38</v>
      </c>
      <c r="C17" s="109">
        <v>18163078852.380001</v>
      </c>
      <c r="D17" s="105">
        <v>0</v>
      </c>
      <c r="E17" s="105">
        <v>0</v>
      </c>
      <c r="F17" s="105">
        <f t="shared" si="0"/>
        <v>18163078852.380001</v>
      </c>
      <c r="G17" s="107">
        <f t="shared" si="1"/>
        <v>18.16307885238</v>
      </c>
    </row>
    <row r="18" spans="1:11" ht="42.75" customHeight="1" x14ac:dyDescent="0.4">
      <c r="A18" s="104">
        <v>14</v>
      </c>
      <c r="B18" s="108" t="s">
        <v>39</v>
      </c>
      <c r="C18" s="109">
        <v>0</v>
      </c>
      <c r="D18" s="105">
        <v>0</v>
      </c>
      <c r="E18" s="105">
        <v>6657735244.0100002</v>
      </c>
      <c r="F18" s="105">
        <f t="shared" si="0"/>
        <v>6657735244.0100002</v>
      </c>
      <c r="G18" s="107">
        <f t="shared" si="1"/>
        <v>6.6577352440100004</v>
      </c>
    </row>
    <row r="19" spans="1:11" ht="42.75" customHeight="1" x14ac:dyDescent="0.4">
      <c r="A19" s="104">
        <v>15</v>
      </c>
      <c r="B19" s="108" t="s">
        <v>40</v>
      </c>
      <c r="C19" s="109">
        <v>80000000000</v>
      </c>
      <c r="D19" s="105">
        <v>0</v>
      </c>
      <c r="E19" s="105">
        <v>0</v>
      </c>
      <c r="F19" s="105">
        <f t="shared" si="0"/>
        <v>80000000000</v>
      </c>
      <c r="G19" s="107">
        <f t="shared" si="1"/>
        <v>80</v>
      </c>
    </row>
    <row r="20" spans="1:11" ht="42.75" customHeight="1" x14ac:dyDescent="0.4">
      <c r="A20" s="104">
        <v>16</v>
      </c>
      <c r="B20" s="108" t="s">
        <v>41</v>
      </c>
      <c r="C20" s="109">
        <v>2955662056.31006</v>
      </c>
      <c r="D20" s="105">
        <v>0</v>
      </c>
      <c r="E20" s="105">
        <v>0</v>
      </c>
      <c r="F20" s="105">
        <f t="shared" si="0"/>
        <v>2955662056.31006</v>
      </c>
      <c r="G20" s="107">
        <f t="shared" si="1"/>
        <v>2.95566205631006</v>
      </c>
    </row>
    <row r="21" spans="1:11" ht="30" customHeight="1" x14ac:dyDescent="0.4">
      <c r="A21" s="104"/>
      <c r="B21" s="98" t="s">
        <v>42</v>
      </c>
      <c r="C21" s="109">
        <f>SUM(C6:C20)</f>
        <v>654360360644.55042</v>
      </c>
      <c r="D21" s="109">
        <f>SUM(D6:D20)</f>
        <v>20000000000</v>
      </c>
      <c r="E21" s="109">
        <f>SUM(E6:E20)</f>
        <v>231171362639.23001</v>
      </c>
      <c r="F21" s="109">
        <f>SUM(F6:F20)</f>
        <v>905531723283.7804</v>
      </c>
      <c r="G21" s="107">
        <f t="shared" si="1"/>
        <v>905.53172328378037</v>
      </c>
    </row>
    <row r="22" spans="1:11" ht="50.25" customHeight="1" x14ac:dyDescent="0.4">
      <c r="B22" s="110"/>
      <c r="C22" s="111"/>
      <c r="D22" s="111"/>
      <c r="E22" s="111"/>
      <c r="F22" s="111"/>
    </row>
    <row r="23" spans="1:11" ht="55.5" customHeight="1" x14ac:dyDescent="0.45">
      <c r="A23" s="133" t="s">
        <v>43</v>
      </c>
      <c r="B23" s="134"/>
      <c r="C23" s="134"/>
      <c r="D23" s="134"/>
      <c r="E23" s="134"/>
      <c r="F23" s="134"/>
      <c r="G23" s="134"/>
      <c r="H23" s="134"/>
    </row>
    <row r="24" spans="1:11" ht="30" customHeight="1" x14ac:dyDescent="0.4">
      <c r="A24" s="102">
        <v>0</v>
      </c>
      <c r="B24" s="102">
        <v>1</v>
      </c>
      <c r="C24" s="102">
        <v>2</v>
      </c>
      <c r="D24" s="102"/>
      <c r="E24" s="102">
        <v>3</v>
      </c>
      <c r="F24" s="102" t="s">
        <v>44</v>
      </c>
      <c r="G24" s="102">
        <v>5</v>
      </c>
      <c r="H24" s="102" t="s">
        <v>45</v>
      </c>
    </row>
    <row r="25" spans="1:11" ht="73.5" customHeight="1" x14ac:dyDescent="0.4">
      <c r="A25" s="98" t="s">
        <v>20</v>
      </c>
      <c r="B25" s="98" t="s">
        <v>21</v>
      </c>
      <c r="C25" s="112" t="s">
        <v>46</v>
      </c>
      <c r="D25" s="112" t="s">
        <v>47</v>
      </c>
      <c r="E25" s="98" t="s">
        <v>48</v>
      </c>
      <c r="F25" s="98" t="s">
        <v>49</v>
      </c>
      <c r="G25" s="98" t="s">
        <v>24</v>
      </c>
      <c r="H25" s="98" t="s">
        <v>25</v>
      </c>
    </row>
    <row r="26" spans="1:11" ht="22.8" x14ac:dyDescent="0.4">
      <c r="A26" s="104"/>
      <c r="B26" s="104"/>
      <c r="C26" s="127" t="s">
        <v>26</v>
      </c>
      <c r="D26" s="126" t="s">
        <v>26</v>
      </c>
      <c r="E26" s="126" t="s">
        <v>26</v>
      </c>
      <c r="F26" s="126" t="s">
        <v>26</v>
      </c>
      <c r="G26" s="126" t="s">
        <v>26</v>
      </c>
      <c r="H26" s="126" t="s">
        <v>26</v>
      </c>
    </row>
    <row r="27" spans="1:11" x14ac:dyDescent="0.4">
      <c r="A27" s="104">
        <v>1</v>
      </c>
      <c r="B27" s="113" t="s">
        <v>50</v>
      </c>
      <c r="C27" s="114">
        <v>199611062239.48999</v>
      </c>
      <c r="D27" s="115">
        <v>106723575292.03999</v>
      </c>
      <c r="E27" s="116">
        <f>C27-D27</f>
        <v>92887486947.449997</v>
      </c>
      <c r="F27" s="116">
        <v>9700000000</v>
      </c>
      <c r="G27" s="116">
        <v>30137348204.549999</v>
      </c>
      <c r="H27" s="116">
        <f>E27+F27+G27</f>
        <v>132724835152</v>
      </c>
    </row>
    <row r="28" spans="1:11" x14ac:dyDescent="0.4">
      <c r="A28" s="104">
        <v>2</v>
      </c>
      <c r="B28" s="104" t="s">
        <v>51</v>
      </c>
      <c r="C28" s="116">
        <v>4115692004.9400001</v>
      </c>
      <c r="D28" s="116"/>
      <c r="E28" s="116">
        <f>C28-D28</f>
        <v>4115692004.9400001</v>
      </c>
      <c r="F28" s="116">
        <v>200000000</v>
      </c>
      <c r="G28" s="116">
        <v>0</v>
      </c>
      <c r="H28" s="116">
        <f>E28+F28+G28</f>
        <v>4315692004.9400005</v>
      </c>
    </row>
    <row r="29" spans="1:11" x14ac:dyDescent="0.4">
      <c r="A29" s="104">
        <v>3</v>
      </c>
      <c r="B29" s="104" t="s">
        <v>52</v>
      </c>
      <c r="C29" s="116">
        <v>2057846002.47</v>
      </c>
      <c r="D29" s="116"/>
      <c r="E29" s="116">
        <f>C29-D29</f>
        <v>2057846002.47</v>
      </c>
      <c r="F29" s="116">
        <v>100000000</v>
      </c>
      <c r="G29" s="116">
        <v>0</v>
      </c>
      <c r="H29" s="116">
        <f>E29+F29+G29</f>
        <v>2157846002.4700003</v>
      </c>
    </row>
    <row r="30" spans="1:11" ht="42" x14ac:dyDescent="0.4">
      <c r="A30" s="104">
        <v>4</v>
      </c>
      <c r="B30" s="108" t="s">
        <v>53</v>
      </c>
      <c r="C30" s="116">
        <v>6914362568.3000002</v>
      </c>
      <c r="D30" s="116"/>
      <c r="E30" s="116">
        <f>C30-D30</f>
        <v>6914362568.3000002</v>
      </c>
      <c r="F30" s="116">
        <v>336000000</v>
      </c>
      <c r="G30" s="116">
        <v>0</v>
      </c>
      <c r="H30" s="116">
        <f>E30+F30+G30</f>
        <v>7250362568.3000002</v>
      </c>
    </row>
    <row r="31" spans="1:11" x14ac:dyDescent="0.4">
      <c r="A31" s="104">
        <v>5</v>
      </c>
      <c r="B31" s="104" t="s">
        <v>54</v>
      </c>
      <c r="C31" s="116">
        <v>4115692004.9400001</v>
      </c>
      <c r="D31" s="116">
        <v>69362636</v>
      </c>
      <c r="E31" s="116">
        <f>C31-D31</f>
        <v>4046329368.9400001</v>
      </c>
      <c r="F31" s="116">
        <v>200000000</v>
      </c>
      <c r="G31" s="116">
        <v>2152667728.9000001</v>
      </c>
      <c r="H31" s="116">
        <f>E31+F31+G31</f>
        <v>6398997097.8400002</v>
      </c>
    </row>
    <row r="32" spans="1:11" ht="36.75" customHeight="1" x14ac:dyDescent="0.4">
      <c r="A32" s="104"/>
      <c r="B32" s="82" t="s">
        <v>25</v>
      </c>
      <c r="C32" s="117">
        <f t="shared" ref="C32:H32" si="2">SUM(C27:C31)</f>
        <v>216814654820.13998</v>
      </c>
      <c r="D32" s="117">
        <f t="shared" si="2"/>
        <v>106792937928.03999</v>
      </c>
      <c r="E32" s="117">
        <f t="shared" si="2"/>
        <v>110021716892.10001</v>
      </c>
      <c r="F32" s="117">
        <f t="shared" si="2"/>
        <v>10536000000</v>
      </c>
      <c r="G32" s="117">
        <f t="shared" si="2"/>
        <v>32290015933.450001</v>
      </c>
      <c r="H32" s="117">
        <f t="shared" si="2"/>
        <v>152847732825.54999</v>
      </c>
      <c r="K32" s="107"/>
    </row>
    <row r="33" spans="1:8" x14ac:dyDescent="0.4">
      <c r="E33" s="107"/>
      <c r="H33" s="107"/>
    </row>
    <row r="34" spans="1:8" ht="12.75" hidden="1" customHeight="1" x14ac:dyDescent="0.4">
      <c r="A34" s="135" t="s">
        <v>55</v>
      </c>
      <c r="B34" s="135"/>
      <c r="C34" s="135"/>
      <c r="D34" s="118"/>
      <c r="E34" s="107"/>
    </row>
    <row r="35" spans="1:8" ht="60.9" customHeight="1" x14ac:dyDescent="0.4">
      <c r="A35" s="129" t="s">
        <v>56</v>
      </c>
      <c r="B35" s="129"/>
      <c r="C35" s="129"/>
      <c r="D35" s="129"/>
      <c r="E35" s="129"/>
      <c r="F35" s="129"/>
      <c r="G35" s="129"/>
      <c r="H35" s="129"/>
    </row>
    <row r="36" spans="1:8" ht="42.75" customHeight="1" x14ac:dyDescent="0.4">
      <c r="B36" s="119"/>
      <c r="C36" s="119"/>
      <c r="D36" s="119"/>
      <c r="E36" s="119"/>
      <c r="H36" s="120"/>
    </row>
    <row r="37" spans="1:8" x14ac:dyDescent="0.4">
      <c r="B37" s="119"/>
      <c r="C37" s="119"/>
      <c r="D37" s="119"/>
      <c r="E37" s="119"/>
      <c r="H37" s="120"/>
    </row>
    <row r="38" spans="1:8" x14ac:dyDescent="0.4">
      <c r="B38" s="121"/>
      <c r="C38" s="119"/>
      <c r="D38" s="119"/>
      <c r="E38" s="119"/>
    </row>
    <row r="39" spans="1:8" ht="22.8" x14ac:dyDescent="0.4">
      <c r="B39" s="103"/>
      <c r="C39" s="130" t="s">
        <v>57</v>
      </c>
      <c r="D39" s="130"/>
      <c r="E39" s="130"/>
    </row>
    <row r="40" spans="1:8" ht="35.25" customHeight="1" x14ac:dyDescent="0.4">
      <c r="B40" s="103"/>
      <c r="C40" s="130" t="s">
        <v>58</v>
      </c>
      <c r="D40" s="130"/>
      <c r="E40" s="130"/>
    </row>
    <row r="41" spans="1:8" ht="22.8" x14ac:dyDescent="0.4">
      <c r="B41" s="103"/>
      <c r="C41" s="130" t="s">
        <v>59</v>
      </c>
      <c r="D41" s="130"/>
      <c r="E41" s="130"/>
    </row>
    <row r="42" spans="1:8" ht="22.8" x14ac:dyDescent="0.4">
      <c r="B42" s="103"/>
      <c r="C42" s="130" t="s">
        <v>60</v>
      </c>
      <c r="D42" s="130"/>
      <c r="E42" s="130"/>
    </row>
  </sheetData>
  <mergeCells count="10">
    <mergeCell ref="A1:F1"/>
    <mergeCell ref="A2:F2"/>
    <mergeCell ref="A3:F3"/>
    <mergeCell ref="A23:H23"/>
    <mergeCell ref="A34:C34"/>
    <mergeCell ref="A35:H35"/>
    <mergeCell ref="C39:E39"/>
    <mergeCell ref="C40:E40"/>
    <mergeCell ref="C41:E41"/>
    <mergeCell ref="C42:E42"/>
  </mergeCells>
  <pageMargins left="0.74803149606299202" right="0.74803149606299202" top="0.39370078740157499" bottom="0.41" header="0.511811023622047" footer="0.511811023622047"/>
  <pageSetup scale="42"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54"/>
  <sheetViews>
    <sheetView topLeftCell="G1" workbookViewId="0">
      <selection activeCell="A4" sqref="A4:S4"/>
    </sheetView>
  </sheetViews>
  <sheetFormatPr defaultColWidth="8.88671875" defaultRowHeight="13.2" x14ac:dyDescent="0.25"/>
  <cols>
    <col min="1" max="1" width="4.109375" style="74"/>
    <col min="2" max="2" width="22.44140625" style="74" customWidth="1"/>
    <col min="3" max="3" width="7.44140625" style="74" customWidth="1"/>
    <col min="4" max="4" width="25.5546875" style="74" customWidth="1"/>
    <col min="5" max="5" width="23.6640625" style="74" customWidth="1"/>
    <col min="6" max="6" width="28.33203125" style="74" customWidth="1"/>
    <col min="7" max="7" width="21.33203125" style="74" customWidth="1"/>
    <col min="8" max="8" width="24.44140625" style="74" customWidth="1"/>
    <col min="9" max="9" width="22.6640625" style="74" customWidth="1"/>
    <col min="10" max="10" width="25.5546875" style="74" customWidth="1"/>
    <col min="11" max="17" width="22" style="74" customWidth="1"/>
    <col min="18" max="18" width="24.33203125" style="74"/>
    <col min="19" max="19" width="24.109375" style="74" customWidth="1"/>
    <col min="20" max="20" width="6.44140625" style="74" customWidth="1"/>
    <col min="21" max="21" width="8.88671875" style="74"/>
    <col min="22" max="22" width="16.33203125" style="74"/>
    <col min="23" max="23" width="16.88671875" style="74"/>
    <col min="24" max="24" width="21" style="74" customWidth="1"/>
    <col min="25" max="25" width="8.88671875" style="74"/>
    <col min="26" max="26" width="17.44140625" style="74" customWidth="1"/>
    <col min="27" max="27" width="12.33203125" style="74"/>
    <col min="28" max="28" width="17.88671875" style="74" customWidth="1"/>
    <col min="29" max="30" width="8.88671875" style="74"/>
    <col min="31" max="31" width="17.88671875" style="74"/>
    <col min="32" max="32" width="16.33203125" style="74"/>
    <col min="33" max="33" width="17.88671875" style="74"/>
    <col min="34" max="16384" width="8.88671875" style="74"/>
  </cols>
  <sheetData>
    <row r="1" spans="1:33" ht="22.8" x14ac:dyDescent="0.4">
      <c r="A1" s="142" t="s">
        <v>61</v>
      </c>
      <c r="B1" s="142"/>
      <c r="C1" s="142"/>
      <c r="D1" s="142"/>
      <c r="E1" s="142"/>
      <c r="F1" s="142"/>
      <c r="G1" s="142"/>
      <c r="H1" s="142"/>
      <c r="I1" s="142"/>
      <c r="J1" s="142"/>
      <c r="K1" s="142"/>
      <c r="L1" s="142"/>
      <c r="M1" s="142"/>
      <c r="N1" s="142"/>
      <c r="O1" s="142"/>
      <c r="P1" s="142"/>
      <c r="Q1" s="142"/>
      <c r="R1" s="142"/>
      <c r="S1" s="142"/>
      <c r="T1" s="142"/>
    </row>
    <row r="2" spans="1:33" ht="24.6" x14ac:dyDescent="0.4">
      <c r="A2" s="143" t="s">
        <v>62</v>
      </c>
      <c r="B2" s="143"/>
      <c r="C2" s="143"/>
      <c r="D2" s="143"/>
      <c r="E2" s="143"/>
      <c r="F2" s="143"/>
      <c r="G2" s="143"/>
      <c r="H2" s="143"/>
      <c r="I2" s="143"/>
      <c r="J2" s="143"/>
      <c r="K2" s="143"/>
      <c r="L2" s="143"/>
      <c r="M2" s="143"/>
      <c r="N2" s="143"/>
      <c r="O2" s="143"/>
      <c r="P2" s="143"/>
      <c r="Q2" s="143"/>
      <c r="R2" s="143"/>
      <c r="S2" s="143"/>
      <c r="T2" s="143"/>
    </row>
    <row r="3" spans="1:33" ht="18" customHeight="1" x14ac:dyDescent="0.35">
      <c r="H3" s="1" t="s">
        <v>63</v>
      </c>
      <c r="N3" s="91"/>
    </row>
    <row r="4" spans="1:33" ht="17.399999999999999" x14ac:dyDescent="0.3">
      <c r="A4" s="144" t="s">
        <v>64</v>
      </c>
      <c r="B4" s="144"/>
      <c r="C4" s="144"/>
      <c r="D4" s="144"/>
      <c r="E4" s="144"/>
      <c r="F4" s="144"/>
      <c r="G4" s="144"/>
      <c r="H4" s="144"/>
      <c r="I4" s="144"/>
      <c r="J4" s="144"/>
      <c r="K4" s="144"/>
      <c r="L4" s="144"/>
      <c r="M4" s="144"/>
      <c r="N4" s="144"/>
      <c r="O4" s="144"/>
      <c r="P4" s="144"/>
      <c r="Q4" s="144"/>
      <c r="R4" s="144"/>
      <c r="S4" s="144"/>
    </row>
    <row r="5" spans="1:33" ht="20.399999999999999" x14ac:dyDescent="0.35">
      <c r="D5" s="145"/>
      <c r="E5" s="145"/>
      <c r="F5" s="145"/>
      <c r="G5" s="145"/>
      <c r="H5" s="145"/>
      <c r="I5" s="145"/>
      <c r="J5" s="145"/>
      <c r="K5" s="145"/>
      <c r="L5" s="145"/>
      <c r="M5" s="145"/>
      <c r="N5" s="145"/>
      <c r="O5" s="145"/>
      <c r="P5" s="145"/>
      <c r="Q5" s="145"/>
      <c r="R5" s="145"/>
      <c r="S5" s="145"/>
    </row>
    <row r="6" spans="1:33" ht="15.6" x14ac:dyDescent="0.3">
      <c r="A6" s="17">
        <v>1</v>
      </c>
      <c r="B6" s="17">
        <v>2</v>
      </c>
      <c r="C6" s="17">
        <v>3</v>
      </c>
      <c r="D6" s="17">
        <v>4</v>
      </c>
      <c r="E6" s="17">
        <v>5</v>
      </c>
      <c r="F6" s="17" t="s">
        <v>45</v>
      </c>
      <c r="G6" s="17">
        <v>7</v>
      </c>
      <c r="H6" s="17">
        <v>8</v>
      </c>
      <c r="I6" s="17">
        <v>9</v>
      </c>
      <c r="J6" s="17" t="s">
        <v>65</v>
      </c>
      <c r="K6" s="17">
        <v>11</v>
      </c>
      <c r="L6" s="17">
        <v>12</v>
      </c>
      <c r="M6" s="17">
        <v>13</v>
      </c>
      <c r="N6" s="17">
        <v>14</v>
      </c>
      <c r="O6" s="17">
        <v>15</v>
      </c>
      <c r="P6" s="17">
        <v>16</v>
      </c>
      <c r="Q6" s="17">
        <v>17</v>
      </c>
      <c r="R6" s="17" t="s">
        <v>66</v>
      </c>
      <c r="S6" s="17" t="s">
        <v>67</v>
      </c>
      <c r="T6" s="76"/>
    </row>
    <row r="7" spans="1:33" ht="12.75" customHeight="1" x14ac:dyDescent="0.3">
      <c r="A7" s="136" t="s">
        <v>20</v>
      </c>
      <c r="B7" s="136" t="s">
        <v>21</v>
      </c>
      <c r="C7" s="136" t="s">
        <v>68</v>
      </c>
      <c r="D7" s="136" t="s">
        <v>69</v>
      </c>
      <c r="E7" s="136" t="s">
        <v>70</v>
      </c>
      <c r="F7" s="136" t="s">
        <v>71</v>
      </c>
      <c r="G7" s="146" t="s">
        <v>72</v>
      </c>
      <c r="H7" s="147"/>
      <c r="I7" s="148"/>
      <c r="J7" s="136" t="s">
        <v>48</v>
      </c>
      <c r="K7" s="136" t="s">
        <v>73</v>
      </c>
      <c r="L7" s="136" t="s">
        <v>74</v>
      </c>
      <c r="M7" s="136" t="s">
        <v>75</v>
      </c>
      <c r="N7" s="136" t="s">
        <v>76</v>
      </c>
      <c r="O7" s="136" t="s">
        <v>77</v>
      </c>
      <c r="P7" s="136" t="s">
        <v>78</v>
      </c>
      <c r="Q7" s="136" t="s">
        <v>79</v>
      </c>
      <c r="R7" s="136" t="s">
        <v>80</v>
      </c>
      <c r="S7" s="136" t="s">
        <v>81</v>
      </c>
      <c r="T7" s="138" t="s">
        <v>20</v>
      </c>
    </row>
    <row r="8" spans="1:33" ht="50.25" customHeight="1" x14ac:dyDescent="0.3">
      <c r="A8" s="137"/>
      <c r="B8" s="137"/>
      <c r="C8" s="137"/>
      <c r="D8" s="137"/>
      <c r="E8" s="137"/>
      <c r="F8" s="137"/>
      <c r="G8" s="75" t="s">
        <v>82</v>
      </c>
      <c r="H8" s="75" t="s">
        <v>83</v>
      </c>
      <c r="I8" s="75" t="s">
        <v>84</v>
      </c>
      <c r="J8" s="137"/>
      <c r="K8" s="137"/>
      <c r="L8" s="137"/>
      <c r="M8" s="137"/>
      <c r="N8" s="137"/>
      <c r="O8" s="137"/>
      <c r="P8" s="137"/>
      <c r="Q8" s="137"/>
      <c r="R8" s="137"/>
      <c r="S8" s="137"/>
      <c r="T8" s="139"/>
    </row>
    <row r="9" spans="1:33" ht="30" customHeight="1" x14ac:dyDescent="0.3">
      <c r="A9" s="76"/>
      <c r="B9" s="76"/>
      <c r="C9" s="76"/>
      <c r="D9" s="128" t="s">
        <v>26</v>
      </c>
      <c r="E9" s="128" t="s">
        <v>26</v>
      </c>
      <c r="F9" s="128" t="s">
        <v>26</v>
      </c>
      <c r="G9" s="128" t="s">
        <v>26</v>
      </c>
      <c r="H9" s="128" t="s">
        <v>26</v>
      </c>
      <c r="I9" s="128" t="s">
        <v>26</v>
      </c>
      <c r="J9" s="128" t="s">
        <v>26</v>
      </c>
      <c r="K9" s="128" t="s">
        <v>26</v>
      </c>
      <c r="L9" s="128" t="s">
        <v>26</v>
      </c>
      <c r="M9" s="128" t="s">
        <v>26</v>
      </c>
      <c r="N9" s="128" t="s">
        <v>26</v>
      </c>
      <c r="O9" s="128" t="s">
        <v>26</v>
      </c>
      <c r="P9" s="128" t="s">
        <v>26</v>
      </c>
      <c r="Q9" s="128" t="s">
        <v>26</v>
      </c>
      <c r="R9" s="128" t="s">
        <v>26</v>
      </c>
      <c r="S9" s="128" t="s">
        <v>26</v>
      </c>
      <c r="T9" s="76"/>
    </row>
    <row r="10" spans="1:33" ht="30" customHeight="1" x14ac:dyDescent="0.3">
      <c r="A10" s="76">
        <v>1</v>
      </c>
      <c r="B10" s="77" t="s">
        <v>85</v>
      </c>
      <c r="C10" s="78">
        <v>17</v>
      </c>
      <c r="D10" s="79">
        <v>2642384224.7600002</v>
      </c>
      <c r="E10" s="79">
        <v>297877946.76999998</v>
      </c>
      <c r="F10" s="80">
        <f>D10+E10</f>
        <v>2940262171.5300002</v>
      </c>
      <c r="G10" s="79">
        <v>65118215.920000002</v>
      </c>
      <c r="H10" s="79">
        <v>0</v>
      </c>
      <c r="I10" s="79">
        <f>832080035.76-H10-G10</f>
        <v>766961819.84000003</v>
      </c>
      <c r="J10" s="79">
        <f>F10-G10-H10-I10</f>
        <v>2108182135.77</v>
      </c>
      <c r="K10" s="79">
        <v>76729557.266900003</v>
      </c>
      <c r="L10" s="79">
        <f>K10/2</f>
        <v>38364778.633450001</v>
      </c>
      <c r="M10" s="79">
        <f>K10-L10</f>
        <v>38364778.633450001</v>
      </c>
      <c r="N10" s="92">
        <v>128405343.33</v>
      </c>
      <c r="O10" s="92">
        <v>2182261547.7199998</v>
      </c>
      <c r="P10" s="93">
        <v>0</v>
      </c>
      <c r="Q10" s="79">
        <f>O10-P10</f>
        <v>2182261547.7199998</v>
      </c>
      <c r="R10" s="93">
        <f>F10+K10+N10+O10</f>
        <v>5327658619.8469</v>
      </c>
      <c r="S10" s="92">
        <f>J10+M10+N10+Q10</f>
        <v>4457213805.4534492</v>
      </c>
      <c r="T10" s="76">
        <v>1</v>
      </c>
      <c r="AG10" s="89">
        <v>0</v>
      </c>
    </row>
    <row r="11" spans="1:33" ht="30" customHeight="1" x14ac:dyDescent="0.3">
      <c r="A11" s="76">
        <v>2</v>
      </c>
      <c r="B11" s="77" t="s">
        <v>86</v>
      </c>
      <c r="C11" s="81">
        <v>21</v>
      </c>
      <c r="D11" s="79">
        <v>2811042413.8800001</v>
      </c>
      <c r="E11" s="79">
        <v>0</v>
      </c>
      <c r="F11" s="80">
        <f t="shared" ref="F11:F45" si="0">D11+E11</f>
        <v>2811042413.8800001</v>
      </c>
      <c r="G11" s="79">
        <v>81744975.519999996</v>
      </c>
      <c r="H11" s="79">
        <v>0</v>
      </c>
      <c r="I11" s="79">
        <f>717902902.29-H11-G11</f>
        <v>636157926.76999998</v>
      </c>
      <c r="J11" s="79">
        <f t="shared" ref="J11:J45" si="1">F11-G11-H11-I11</f>
        <v>2093139511.5900002</v>
      </c>
      <c r="K11" s="79">
        <v>81627054.029699996</v>
      </c>
      <c r="L11" s="79">
        <v>0</v>
      </c>
      <c r="M11" s="79">
        <f t="shared" ref="M11:M45" si="2">K11-L11</f>
        <v>81627054.029699996</v>
      </c>
      <c r="N11" s="92">
        <v>136601203.90000001</v>
      </c>
      <c r="O11" s="92">
        <v>2328548050.4000001</v>
      </c>
      <c r="P11" s="93">
        <v>0</v>
      </c>
      <c r="Q11" s="79">
        <f t="shared" ref="Q11:Q45" si="3">O11-P11</f>
        <v>2328548050.4000001</v>
      </c>
      <c r="R11" s="93">
        <f t="shared" ref="R11:R45" si="4">F11+K11+N11+O11</f>
        <v>5357818722.2096996</v>
      </c>
      <c r="S11" s="92">
        <f t="shared" ref="S11:S45" si="5">J11+M11+N11+Q11</f>
        <v>4639915819.9197006</v>
      </c>
      <c r="T11" s="76">
        <v>2</v>
      </c>
      <c r="AG11" s="89">
        <v>0</v>
      </c>
    </row>
    <row r="12" spans="1:33" ht="30" customHeight="1" x14ac:dyDescent="0.3">
      <c r="A12" s="76">
        <v>3</v>
      </c>
      <c r="B12" s="77" t="s">
        <v>87</v>
      </c>
      <c r="C12" s="81">
        <v>31</v>
      </c>
      <c r="D12" s="79">
        <v>2837165210.1199999</v>
      </c>
      <c r="E12" s="79">
        <v>17568921429.93</v>
      </c>
      <c r="F12" s="80">
        <f t="shared" si="0"/>
        <v>20406086640.049999</v>
      </c>
      <c r="G12" s="79">
        <v>52072982.520000003</v>
      </c>
      <c r="H12" s="79">
        <v>0</v>
      </c>
      <c r="I12" s="79">
        <f>1229557675.09-H12-G12</f>
        <v>1177484692.5699999</v>
      </c>
      <c r="J12" s="79">
        <f t="shared" si="1"/>
        <v>19176528964.959999</v>
      </c>
      <c r="K12" s="79">
        <v>82385607.826700002</v>
      </c>
      <c r="L12" s="79">
        <f>K12/2</f>
        <v>41192803.913350001</v>
      </c>
      <c r="M12" s="79">
        <f t="shared" si="2"/>
        <v>41192803.913350001</v>
      </c>
      <c r="N12" s="92">
        <v>137870628.16</v>
      </c>
      <c r="O12" s="92">
        <v>2602827270.3099999</v>
      </c>
      <c r="P12" s="93">
        <v>0</v>
      </c>
      <c r="Q12" s="79">
        <f t="shared" si="3"/>
        <v>2602827270.3099999</v>
      </c>
      <c r="R12" s="93">
        <f t="shared" si="4"/>
        <v>23229170146.346699</v>
      </c>
      <c r="S12" s="92">
        <f t="shared" si="5"/>
        <v>21958419667.343349</v>
      </c>
      <c r="T12" s="76">
        <v>3</v>
      </c>
      <c r="AG12" s="89">
        <v>0</v>
      </c>
    </row>
    <row r="13" spans="1:33" ht="30" customHeight="1" x14ac:dyDescent="0.3">
      <c r="A13" s="76">
        <v>4</v>
      </c>
      <c r="B13" s="77" t="s">
        <v>88</v>
      </c>
      <c r="C13" s="81">
        <v>21</v>
      </c>
      <c r="D13" s="79">
        <v>2805776256.8600001</v>
      </c>
      <c r="E13" s="79">
        <v>413557396.87</v>
      </c>
      <c r="F13" s="80">
        <f t="shared" si="0"/>
        <v>3219333653.73</v>
      </c>
      <c r="G13" s="79">
        <v>56280977.920000002</v>
      </c>
      <c r="H13" s="79">
        <v>0</v>
      </c>
      <c r="I13" s="79">
        <f>339702673.5-H13-G13</f>
        <v>283421695.57999998</v>
      </c>
      <c r="J13" s="79">
        <f t="shared" si="1"/>
        <v>2879630980.23</v>
      </c>
      <c r="K13" s="79">
        <v>81474135.354399994</v>
      </c>
      <c r="L13" s="79">
        <v>0</v>
      </c>
      <c r="M13" s="79">
        <f t="shared" si="2"/>
        <v>81474135.354399994</v>
      </c>
      <c r="N13" s="92">
        <v>136345297.63</v>
      </c>
      <c r="O13" s="92">
        <v>2626588556.0100002</v>
      </c>
      <c r="P13" s="93">
        <v>0</v>
      </c>
      <c r="Q13" s="79">
        <f t="shared" si="3"/>
        <v>2626588556.0100002</v>
      </c>
      <c r="R13" s="93">
        <f t="shared" si="4"/>
        <v>6063741642.7244005</v>
      </c>
      <c r="S13" s="92">
        <f t="shared" si="5"/>
        <v>5724038969.2244005</v>
      </c>
      <c r="T13" s="76">
        <v>4</v>
      </c>
      <c r="AG13" s="89">
        <v>0</v>
      </c>
    </row>
    <row r="14" spans="1:33" ht="30" customHeight="1" x14ac:dyDescent="0.3">
      <c r="A14" s="76">
        <v>5</v>
      </c>
      <c r="B14" s="77" t="s">
        <v>89</v>
      </c>
      <c r="C14" s="81">
        <v>20</v>
      </c>
      <c r="D14" s="79">
        <v>3375442841.5300002</v>
      </c>
      <c r="E14" s="79">
        <v>0</v>
      </c>
      <c r="F14" s="80">
        <f t="shared" si="0"/>
        <v>3375442841.5300002</v>
      </c>
      <c r="G14" s="79">
        <v>132109967.23999999</v>
      </c>
      <c r="H14" s="79">
        <v>201255000</v>
      </c>
      <c r="I14" s="79">
        <f>1298632681.19-H14-G14</f>
        <v>965267713.95000005</v>
      </c>
      <c r="J14" s="79">
        <f t="shared" si="1"/>
        <v>2076810160.3400004</v>
      </c>
      <c r="K14" s="79">
        <v>98016114.540399998</v>
      </c>
      <c r="L14" s="79">
        <v>0</v>
      </c>
      <c r="M14" s="79">
        <f t="shared" si="2"/>
        <v>98016114.540399998</v>
      </c>
      <c r="N14" s="92">
        <v>164027961.15000001</v>
      </c>
      <c r="O14" s="92">
        <v>2605358206.4299998</v>
      </c>
      <c r="P14" s="93">
        <v>0</v>
      </c>
      <c r="Q14" s="79">
        <f t="shared" si="3"/>
        <v>2605358206.4299998</v>
      </c>
      <c r="R14" s="93">
        <f t="shared" si="4"/>
        <v>6242845123.6504002</v>
      </c>
      <c r="S14" s="92">
        <f t="shared" si="5"/>
        <v>4944212442.4603996</v>
      </c>
      <c r="T14" s="76">
        <v>5</v>
      </c>
      <c r="AG14" s="89">
        <v>0</v>
      </c>
    </row>
    <row r="15" spans="1:33" ht="30" customHeight="1" x14ac:dyDescent="0.3">
      <c r="A15" s="76">
        <v>6</v>
      </c>
      <c r="B15" s="77" t="s">
        <v>90</v>
      </c>
      <c r="C15" s="81">
        <v>8</v>
      </c>
      <c r="D15" s="79">
        <v>2496868293.04</v>
      </c>
      <c r="E15" s="79">
        <v>16833066078.83</v>
      </c>
      <c r="F15" s="80">
        <f t="shared" si="0"/>
        <v>19329934371.869999</v>
      </c>
      <c r="G15" s="79">
        <v>27309923.140000001</v>
      </c>
      <c r="H15" s="79">
        <v>0</v>
      </c>
      <c r="I15" s="79">
        <f>1519554689.98-H15-G15</f>
        <v>1492244766.8399999</v>
      </c>
      <c r="J15" s="79">
        <f t="shared" si="1"/>
        <v>17810379681.889999</v>
      </c>
      <c r="K15" s="79">
        <v>72504065.418300003</v>
      </c>
      <c r="L15" s="79">
        <f t="shared" ref="L15:L21" si="6">K15/2</f>
        <v>36252032.709150001</v>
      </c>
      <c r="M15" s="79">
        <f t="shared" si="2"/>
        <v>36252032.709150001</v>
      </c>
      <c r="N15" s="92">
        <v>121334069.22</v>
      </c>
      <c r="O15" s="92">
        <v>2093126804.02</v>
      </c>
      <c r="P15" s="93">
        <v>0</v>
      </c>
      <c r="Q15" s="79">
        <f t="shared" si="3"/>
        <v>2093126804.02</v>
      </c>
      <c r="R15" s="93">
        <f t="shared" si="4"/>
        <v>21616899310.528301</v>
      </c>
      <c r="S15" s="92">
        <f t="shared" si="5"/>
        <v>20061092587.839149</v>
      </c>
      <c r="T15" s="76">
        <v>6</v>
      </c>
      <c r="AG15" s="89">
        <v>0</v>
      </c>
    </row>
    <row r="16" spans="1:33" ht="30" customHeight="1" x14ac:dyDescent="0.3">
      <c r="A16" s="76">
        <v>7</v>
      </c>
      <c r="B16" s="77" t="s">
        <v>91</v>
      </c>
      <c r="C16" s="81">
        <v>23</v>
      </c>
      <c r="D16" s="79">
        <v>3164695866.1700001</v>
      </c>
      <c r="E16" s="79">
        <v>0</v>
      </c>
      <c r="F16" s="80">
        <f t="shared" si="0"/>
        <v>3164695866.1700001</v>
      </c>
      <c r="G16" s="79">
        <v>37138438</v>
      </c>
      <c r="H16" s="79">
        <v>0</v>
      </c>
      <c r="I16" s="79">
        <f>1087204390.24-H16-G16</f>
        <v>1050065952.24</v>
      </c>
      <c r="J16" s="79">
        <f t="shared" si="1"/>
        <v>2077491475.9300001</v>
      </c>
      <c r="K16" s="79">
        <v>91896443.540000007</v>
      </c>
      <c r="L16" s="79">
        <f t="shared" si="6"/>
        <v>45948221.770000003</v>
      </c>
      <c r="M16" s="79">
        <f t="shared" si="2"/>
        <v>45948221.770000003</v>
      </c>
      <c r="N16" s="92">
        <v>153786817.00999999</v>
      </c>
      <c r="O16" s="92">
        <v>2537226132.1199999</v>
      </c>
      <c r="P16" s="93">
        <v>0</v>
      </c>
      <c r="Q16" s="79">
        <f t="shared" si="3"/>
        <v>2537226132.1199999</v>
      </c>
      <c r="R16" s="93">
        <f t="shared" si="4"/>
        <v>5947605258.8400002</v>
      </c>
      <c r="S16" s="92">
        <f t="shared" si="5"/>
        <v>4814452646.8299999</v>
      </c>
      <c r="T16" s="76">
        <v>7</v>
      </c>
      <c r="AG16" s="89">
        <v>0</v>
      </c>
    </row>
    <row r="17" spans="1:33" ht="30" customHeight="1" x14ac:dyDescent="0.3">
      <c r="A17" s="76">
        <v>8</v>
      </c>
      <c r="B17" s="77" t="s">
        <v>92</v>
      </c>
      <c r="C17" s="81">
        <v>27</v>
      </c>
      <c r="D17" s="79">
        <v>3506029474.46</v>
      </c>
      <c r="E17" s="79">
        <v>0</v>
      </c>
      <c r="F17" s="80">
        <f t="shared" si="0"/>
        <v>3506029474.46</v>
      </c>
      <c r="G17" s="79">
        <v>23242642.989999998</v>
      </c>
      <c r="H17" s="79">
        <v>0</v>
      </c>
      <c r="I17" s="79">
        <f>609502174.5-H17-G17</f>
        <v>586259531.50999999</v>
      </c>
      <c r="J17" s="79">
        <f t="shared" si="1"/>
        <v>2896527299.96</v>
      </c>
      <c r="K17" s="79">
        <v>101808089.383</v>
      </c>
      <c r="L17" s="79">
        <v>0</v>
      </c>
      <c r="M17" s="79">
        <f t="shared" si="2"/>
        <v>101808089.383</v>
      </c>
      <c r="N17" s="92">
        <v>170373753.44</v>
      </c>
      <c r="O17" s="92">
        <v>2573355716.0100002</v>
      </c>
      <c r="P17" s="93">
        <v>0</v>
      </c>
      <c r="Q17" s="79">
        <f t="shared" si="3"/>
        <v>2573355716.0100002</v>
      </c>
      <c r="R17" s="93">
        <f t="shared" si="4"/>
        <v>6351567033.2930002</v>
      </c>
      <c r="S17" s="92">
        <f t="shared" si="5"/>
        <v>5742064858.7930002</v>
      </c>
      <c r="T17" s="76">
        <v>8</v>
      </c>
      <c r="AG17" s="89">
        <v>0</v>
      </c>
    </row>
    <row r="18" spans="1:33" ht="30" customHeight="1" x14ac:dyDescent="0.3">
      <c r="A18" s="76">
        <v>9</v>
      </c>
      <c r="B18" s="77" t="s">
        <v>93</v>
      </c>
      <c r="C18" s="81">
        <v>18</v>
      </c>
      <c r="D18" s="79">
        <v>2837649064.1500001</v>
      </c>
      <c r="E18" s="79">
        <v>0</v>
      </c>
      <c r="F18" s="80">
        <f t="shared" si="0"/>
        <v>2837649064.1500001</v>
      </c>
      <c r="G18" s="79">
        <v>688057267.88</v>
      </c>
      <c r="H18" s="79">
        <v>0</v>
      </c>
      <c r="I18" s="79">
        <f>1494648391.68-H18-G18</f>
        <v>806591123.80000007</v>
      </c>
      <c r="J18" s="79">
        <f t="shared" si="1"/>
        <v>1343000672.4699998</v>
      </c>
      <c r="K18" s="79">
        <v>82399657.986100003</v>
      </c>
      <c r="L18" s="79">
        <f t="shared" si="6"/>
        <v>41199828.993050002</v>
      </c>
      <c r="M18" s="79">
        <f t="shared" si="2"/>
        <v>41199828.993050002</v>
      </c>
      <c r="N18" s="92">
        <v>137894140.80000001</v>
      </c>
      <c r="O18" s="92">
        <v>2257349663.4899998</v>
      </c>
      <c r="P18" s="93">
        <v>0</v>
      </c>
      <c r="Q18" s="79">
        <f t="shared" si="3"/>
        <v>2257349663.4899998</v>
      </c>
      <c r="R18" s="93">
        <f t="shared" si="4"/>
        <v>5315292526.4260998</v>
      </c>
      <c r="S18" s="92">
        <f t="shared" si="5"/>
        <v>3779444305.7530499</v>
      </c>
      <c r="T18" s="76">
        <v>9</v>
      </c>
      <c r="AG18" s="89">
        <v>0</v>
      </c>
    </row>
    <row r="19" spans="1:33" ht="30" customHeight="1" x14ac:dyDescent="0.3">
      <c r="A19" s="76">
        <v>10</v>
      </c>
      <c r="B19" s="77" t="s">
        <v>94</v>
      </c>
      <c r="C19" s="81">
        <v>25</v>
      </c>
      <c r="D19" s="79">
        <v>2865233763.9499998</v>
      </c>
      <c r="E19" s="79">
        <v>27118441299.16</v>
      </c>
      <c r="F19" s="80">
        <f t="shared" si="0"/>
        <v>29983675063.110001</v>
      </c>
      <c r="G19" s="79">
        <v>30188064.079999998</v>
      </c>
      <c r="H19" s="79">
        <v>166666666.66</v>
      </c>
      <c r="I19" s="79">
        <f>1793577597.8-H19-G19</f>
        <v>1596722867.0599999</v>
      </c>
      <c r="J19" s="79">
        <f t="shared" si="1"/>
        <v>28190097465.309998</v>
      </c>
      <c r="K19" s="79">
        <v>83200662.537699997</v>
      </c>
      <c r="L19" s="79">
        <f t="shared" si="6"/>
        <v>41600331.268849999</v>
      </c>
      <c r="M19" s="79">
        <f t="shared" si="2"/>
        <v>41600331.268849999</v>
      </c>
      <c r="N19" s="92">
        <v>139234605.53</v>
      </c>
      <c r="O19" s="92">
        <v>2667249752.2800002</v>
      </c>
      <c r="P19" s="93">
        <v>0</v>
      </c>
      <c r="Q19" s="79">
        <f t="shared" si="3"/>
        <v>2667249752.2800002</v>
      </c>
      <c r="R19" s="93">
        <f t="shared" si="4"/>
        <v>32873360083.457699</v>
      </c>
      <c r="S19" s="92">
        <f t="shared" si="5"/>
        <v>31038182154.388844</v>
      </c>
      <c r="T19" s="76">
        <v>10</v>
      </c>
      <c r="AG19" s="89">
        <v>0</v>
      </c>
    </row>
    <row r="20" spans="1:33" ht="30" customHeight="1" x14ac:dyDescent="0.3">
      <c r="A20" s="76">
        <v>11</v>
      </c>
      <c r="B20" s="77" t="s">
        <v>95</v>
      </c>
      <c r="C20" s="81">
        <v>13</v>
      </c>
      <c r="D20" s="79">
        <v>2524591221.2399998</v>
      </c>
      <c r="E20" s="79">
        <v>0</v>
      </c>
      <c r="F20" s="80">
        <f t="shared" si="0"/>
        <v>2524591221.2399998</v>
      </c>
      <c r="G20" s="79">
        <v>59563435.57</v>
      </c>
      <c r="H20" s="79">
        <v>0</v>
      </c>
      <c r="I20" s="79">
        <f>594314272.48-H20-G20</f>
        <v>534750836.91000003</v>
      </c>
      <c r="J20" s="79">
        <f t="shared" si="1"/>
        <v>1930276948.7599995</v>
      </c>
      <c r="K20" s="79">
        <v>73309083.853100002</v>
      </c>
      <c r="L20" s="79">
        <v>0</v>
      </c>
      <c r="M20" s="79">
        <f t="shared" si="2"/>
        <v>73309083.853100002</v>
      </c>
      <c r="N20" s="92">
        <v>122681251.09</v>
      </c>
      <c r="O20" s="92">
        <v>2219923808.5599999</v>
      </c>
      <c r="P20" s="93">
        <v>0</v>
      </c>
      <c r="Q20" s="79">
        <f t="shared" si="3"/>
        <v>2219923808.5599999</v>
      </c>
      <c r="R20" s="93">
        <f t="shared" si="4"/>
        <v>4940505364.7430992</v>
      </c>
      <c r="S20" s="92">
        <f t="shared" si="5"/>
        <v>4346191092.2630997</v>
      </c>
      <c r="T20" s="76">
        <v>11</v>
      </c>
      <c r="AG20" s="89">
        <v>0</v>
      </c>
    </row>
    <row r="21" spans="1:33" ht="30" customHeight="1" x14ac:dyDescent="0.3">
      <c r="A21" s="76">
        <v>12</v>
      </c>
      <c r="B21" s="77" t="s">
        <v>96</v>
      </c>
      <c r="C21" s="81">
        <v>18</v>
      </c>
      <c r="D21" s="79">
        <v>2638602440.9499998</v>
      </c>
      <c r="E21" s="79">
        <v>3738079482.1700001</v>
      </c>
      <c r="F21" s="80">
        <f t="shared" si="0"/>
        <v>6376681923.1199999</v>
      </c>
      <c r="G21" s="79">
        <v>186112935.30000001</v>
      </c>
      <c r="H21" s="79">
        <v>0</v>
      </c>
      <c r="I21" s="79">
        <f>1273598704.46-H21-G21</f>
        <v>1087485769.1600001</v>
      </c>
      <c r="J21" s="79">
        <f t="shared" si="1"/>
        <v>5103083218.6599998</v>
      </c>
      <c r="K21" s="79">
        <v>76619741.823599994</v>
      </c>
      <c r="L21" s="79">
        <f t="shared" si="6"/>
        <v>38309870.911799997</v>
      </c>
      <c r="M21" s="79">
        <f t="shared" si="2"/>
        <v>38309870.911799997</v>
      </c>
      <c r="N21" s="92">
        <v>128221569.44</v>
      </c>
      <c r="O21" s="92">
        <v>2370146973.0799999</v>
      </c>
      <c r="P21" s="93">
        <v>0</v>
      </c>
      <c r="Q21" s="79">
        <f t="shared" si="3"/>
        <v>2370146973.0799999</v>
      </c>
      <c r="R21" s="93">
        <f t="shared" si="4"/>
        <v>8951670207.4636002</v>
      </c>
      <c r="S21" s="92">
        <f t="shared" si="5"/>
        <v>7639761632.0917997</v>
      </c>
      <c r="T21" s="76">
        <v>12</v>
      </c>
      <c r="AG21" s="89">
        <v>0</v>
      </c>
    </row>
    <row r="22" spans="1:33" ht="30" customHeight="1" x14ac:dyDescent="0.3">
      <c r="A22" s="76">
        <v>13</v>
      </c>
      <c r="B22" s="77" t="s">
        <v>97</v>
      </c>
      <c r="C22" s="81">
        <v>16</v>
      </c>
      <c r="D22" s="79">
        <v>2523166609.1300001</v>
      </c>
      <c r="E22" s="79">
        <v>0</v>
      </c>
      <c r="F22" s="80">
        <f t="shared" si="0"/>
        <v>2523166609.1300001</v>
      </c>
      <c r="G22" s="79">
        <v>119376183.34</v>
      </c>
      <c r="H22" s="79">
        <v>345000000</v>
      </c>
      <c r="I22" s="79">
        <f>1268105466.36-H22-G22</f>
        <v>803729283.01999986</v>
      </c>
      <c r="J22" s="79">
        <f t="shared" si="1"/>
        <v>1255061142.77</v>
      </c>
      <c r="K22" s="79">
        <v>73267715.961300001</v>
      </c>
      <c r="L22" s="79">
        <v>0</v>
      </c>
      <c r="M22" s="79">
        <f t="shared" si="2"/>
        <v>73267715.961300001</v>
      </c>
      <c r="N22" s="92">
        <v>122612022.77</v>
      </c>
      <c r="O22" s="92">
        <v>2115590651.7</v>
      </c>
      <c r="P22" s="93">
        <v>0</v>
      </c>
      <c r="Q22" s="79">
        <f t="shared" si="3"/>
        <v>2115590651.7</v>
      </c>
      <c r="R22" s="93">
        <f t="shared" si="4"/>
        <v>4834636999.5613003</v>
      </c>
      <c r="S22" s="92">
        <f t="shared" si="5"/>
        <v>3566531533.2012997</v>
      </c>
      <c r="T22" s="76">
        <v>13</v>
      </c>
      <c r="AG22" s="89">
        <v>0</v>
      </c>
    </row>
    <row r="23" spans="1:33" ht="30" customHeight="1" x14ac:dyDescent="0.3">
      <c r="A23" s="76">
        <v>14</v>
      </c>
      <c r="B23" s="77" t="s">
        <v>98</v>
      </c>
      <c r="C23" s="81">
        <v>17</v>
      </c>
      <c r="D23" s="79">
        <v>2837893972.4299998</v>
      </c>
      <c r="E23" s="79">
        <v>0</v>
      </c>
      <c r="F23" s="80">
        <f t="shared" si="0"/>
        <v>2837893972.4299998</v>
      </c>
      <c r="G23" s="79">
        <v>102170686.88</v>
      </c>
      <c r="H23" s="79">
        <v>0</v>
      </c>
      <c r="I23" s="79">
        <f>490297492.76-H23-G23</f>
        <v>388126805.88</v>
      </c>
      <c r="J23" s="79">
        <f t="shared" si="1"/>
        <v>2347596479.6699996</v>
      </c>
      <c r="K23" s="79">
        <v>82406769.627599999</v>
      </c>
      <c r="L23" s="79">
        <v>0</v>
      </c>
      <c r="M23" s="79">
        <f t="shared" si="2"/>
        <v>82406769.627599999</v>
      </c>
      <c r="N23" s="92">
        <v>137906042</v>
      </c>
      <c r="O23" s="92">
        <v>2433612673.0999999</v>
      </c>
      <c r="P23" s="93">
        <v>0</v>
      </c>
      <c r="Q23" s="79">
        <f t="shared" si="3"/>
        <v>2433612673.0999999</v>
      </c>
      <c r="R23" s="93">
        <f t="shared" si="4"/>
        <v>5491819457.1576004</v>
      </c>
      <c r="S23" s="92">
        <f t="shared" si="5"/>
        <v>5001521964.3976002</v>
      </c>
      <c r="T23" s="76">
        <v>14</v>
      </c>
      <c r="AG23" s="89">
        <v>0</v>
      </c>
    </row>
    <row r="24" spans="1:33" ht="30" customHeight="1" x14ac:dyDescent="0.3">
      <c r="A24" s="76">
        <v>15</v>
      </c>
      <c r="B24" s="77" t="s">
        <v>99</v>
      </c>
      <c r="C24" s="81">
        <v>11</v>
      </c>
      <c r="D24" s="79">
        <v>2657999379.3699999</v>
      </c>
      <c r="E24" s="79">
        <v>0</v>
      </c>
      <c r="F24" s="80">
        <f t="shared" si="0"/>
        <v>2657999379.3699999</v>
      </c>
      <c r="G24" s="79">
        <v>78856129.120000005</v>
      </c>
      <c r="H24" s="79">
        <v>898859918.29999995</v>
      </c>
      <c r="I24" s="79">
        <f>1490863034.81-H24-G24</f>
        <v>513146987.38999999</v>
      </c>
      <c r="J24" s="79">
        <f t="shared" si="1"/>
        <v>1167136344.5599999</v>
      </c>
      <c r="K24" s="79">
        <v>77182990.154899999</v>
      </c>
      <c r="L24" s="79">
        <v>0</v>
      </c>
      <c r="M24" s="79">
        <f t="shared" si="2"/>
        <v>77182990.154899999</v>
      </c>
      <c r="N24" s="92">
        <v>129164153.98</v>
      </c>
      <c r="O24" s="92">
        <v>2130686461.6500001</v>
      </c>
      <c r="P24" s="93">
        <v>0</v>
      </c>
      <c r="Q24" s="79">
        <f t="shared" si="3"/>
        <v>2130686461.6500001</v>
      </c>
      <c r="R24" s="93">
        <f t="shared" si="4"/>
        <v>4995032985.1548996</v>
      </c>
      <c r="S24" s="92">
        <f t="shared" si="5"/>
        <v>3504169950.3449001</v>
      </c>
      <c r="T24" s="76">
        <v>15</v>
      </c>
      <c r="AG24" s="89">
        <v>0</v>
      </c>
    </row>
    <row r="25" spans="1:33" ht="30" customHeight="1" x14ac:dyDescent="0.3">
      <c r="A25" s="76">
        <v>16</v>
      </c>
      <c r="B25" s="77" t="s">
        <v>100</v>
      </c>
      <c r="C25" s="81">
        <v>27</v>
      </c>
      <c r="D25" s="79">
        <v>2933964547.1500001</v>
      </c>
      <c r="E25" s="79">
        <v>1442019481.9000001</v>
      </c>
      <c r="F25" s="80">
        <f t="shared" si="0"/>
        <v>4375984029.0500002</v>
      </c>
      <c r="G25" s="79">
        <v>59275325.909999996</v>
      </c>
      <c r="H25" s="79">
        <v>0</v>
      </c>
      <c r="I25" s="79">
        <f>1791937698.03-H25-G25</f>
        <v>1732662372.1199999</v>
      </c>
      <c r="J25" s="79">
        <f t="shared" si="1"/>
        <v>2584046331.0200005</v>
      </c>
      <c r="K25" s="79">
        <v>85196467.131999999</v>
      </c>
      <c r="L25" s="79">
        <f>K25/2</f>
        <v>42598233.566</v>
      </c>
      <c r="M25" s="79">
        <f t="shared" si="2"/>
        <v>42598233.566</v>
      </c>
      <c r="N25" s="92">
        <v>142574543.66</v>
      </c>
      <c r="O25" s="92">
        <v>2435140565.96</v>
      </c>
      <c r="P25" s="93">
        <v>0</v>
      </c>
      <c r="Q25" s="79">
        <f t="shared" si="3"/>
        <v>2435140565.96</v>
      </c>
      <c r="R25" s="93">
        <f t="shared" si="4"/>
        <v>7038895605.802</v>
      </c>
      <c r="S25" s="92">
        <f t="shared" si="5"/>
        <v>5204359674.2060003</v>
      </c>
      <c r="T25" s="76">
        <v>16</v>
      </c>
      <c r="AG25" s="89">
        <v>0</v>
      </c>
    </row>
    <row r="26" spans="1:33" ht="30" customHeight="1" x14ac:dyDescent="0.3">
      <c r="A26" s="76">
        <v>17</v>
      </c>
      <c r="B26" s="77" t="s">
        <v>101</v>
      </c>
      <c r="C26" s="81">
        <v>27</v>
      </c>
      <c r="D26" s="79">
        <v>3155751037.3600001</v>
      </c>
      <c r="E26" s="79">
        <v>0</v>
      </c>
      <c r="F26" s="80">
        <f t="shared" si="0"/>
        <v>3155751037.3600001</v>
      </c>
      <c r="G26" s="79">
        <v>37310998.979999997</v>
      </c>
      <c r="H26" s="79">
        <v>0</v>
      </c>
      <c r="I26" s="79">
        <f>355442728.69-H26-G26</f>
        <v>318131729.70999998</v>
      </c>
      <c r="J26" s="79">
        <f t="shared" si="1"/>
        <v>2800308308.6700001</v>
      </c>
      <c r="K26" s="79">
        <v>91636703.584299996</v>
      </c>
      <c r="L26" s="79">
        <v>0</v>
      </c>
      <c r="M26" s="79">
        <f t="shared" si="2"/>
        <v>91636703.584299996</v>
      </c>
      <c r="N26" s="92">
        <v>153352147.52000001</v>
      </c>
      <c r="O26" s="92">
        <v>2599300744.3000002</v>
      </c>
      <c r="P26" s="93">
        <v>0</v>
      </c>
      <c r="Q26" s="79">
        <f t="shared" si="3"/>
        <v>2599300744.3000002</v>
      </c>
      <c r="R26" s="93">
        <f t="shared" si="4"/>
        <v>6000040632.7643003</v>
      </c>
      <c r="S26" s="92">
        <f t="shared" si="5"/>
        <v>5644597904.0743008</v>
      </c>
      <c r="T26" s="76">
        <v>17</v>
      </c>
      <c r="AG26" s="89">
        <v>0</v>
      </c>
    </row>
    <row r="27" spans="1:33" ht="30" customHeight="1" x14ac:dyDescent="0.3">
      <c r="A27" s="76">
        <v>18</v>
      </c>
      <c r="B27" s="77" t="s">
        <v>102</v>
      </c>
      <c r="C27" s="81">
        <v>23</v>
      </c>
      <c r="D27" s="79">
        <v>3697329387.0599999</v>
      </c>
      <c r="E27" s="79">
        <v>0</v>
      </c>
      <c r="F27" s="80">
        <f t="shared" si="0"/>
        <v>3697329387.0599999</v>
      </c>
      <c r="G27" s="79">
        <v>887549113.40999997</v>
      </c>
      <c r="H27" s="79">
        <v>0</v>
      </c>
      <c r="I27" s="79">
        <f>1507479149.94-H27-G27</f>
        <v>619930036.53000009</v>
      </c>
      <c r="J27" s="79">
        <f t="shared" si="1"/>
        <v>2189850237.1199999</v>
      </c>
      <c r="K27" s="79">
        <v>107363056.5544</v>
      </c>
      <c r="L27" s="79">
        <v>0</v>
      </c>
      <c r="M27" s="79">
        <f t="shared" si="2"/>
        <v>107363056.5544</v>
      </c>
      <c r="N27" s="92">
        <v>179669877.27000001</v>
      </c>
      <c r="O27" s="92">
        <v>3118164997.9299998</v>
      </c>
      <c r="P27" s="93">
        <v>0</v>
      </c>
      <c r="Q27" s="79">
        <f t="shared" si="3"/>
        <v>3118164997.9299998</v>
      </c>
      <c r="R27" s="93">
        <f t="shared" si="4"/>
        <v>7102527318.8143997</v>
      </c>
      <c r="S27" s="92">
        <f t="shared" si="5"/>
        <v>5595048168.8743992</v>
      </c>
      <c r="T27" s="76">
        <v>18</v>
      </c>
      <c r="AG27" s="89">
        <v>0</v>
      </c>
    </row>
    <row r="28" spans="1:33" ht="30" customHeight="1" x14ac:dyDescent="0.3">
      <c r="A28" s="76">
        <v>19</v>
      </c>
      <c r="B28" s="77" t="s">
        <v>103</v>
      </c>
      <c r="C28" s="81">
        <v>44</v>
      </c>
      <c r="D28" s="79">
        <v>4476028846.2799997</v>
      </c>
      <c r="E28" s="79">
        <v>0</v>
      </c>
      <c r="F28" s="80">
        <f t="shared" si="0"/>
        <v>4476028846.2799997</v>
      </c>
      <c r="G28" s="79">
        <v>112192864.16</v>
      </c>
      <c r="H28" s="79">
        <v>292615190</v>
      </c>
      <c r="I28" s="79">
        <f>1312032370.16-H28-G28</f>
        <v>907224316.00000012</v>
      </c>
      <c r="J28" s="79">
        <f t="shared" si="1"/>
        <v>3163996476.1199999</v>
      </c>
      <c r="K28" s="79">
        <v>129974932.67020001</v>
      </c>
      <c r="L28" s="79">
        <v>0</v>
      </c>
      <c r="M28" s="79">
        <f t="shared" si="2"/>
        <v>129974932.67020001</v>
      </c>
      <c r="N28" s="92">
        <v>217510389.06</v>
      </c>
      <c r="O28" s="92">
        <v>4209065104.3800001</v>
      </c>
      <c r="P28" s="93">
        <v>0</v>
      </c>
      <c r="Q28" s="79">
        <f t="shared" si="3"/>
        <v>4209065104.3800001</v>
      </c>
      <c r="R28" s="93">
        <f t="shared" si="4"/>
        <v>9032579272.3902016</v>
      </c>
      <c r="S28" s="92">
        <f t="shared" si="5"/>
        <v>7720546902.2301998</v>
      </c>
      <c r="T28" s="76">
        <v>19</v>
      </c>
      <c r="AG28" s="89">
        <v>0</v>
      </c>
    </row>
    <row r="29" spans="1:33" ht="30" customHeight="1" x14ac:dyDescent="0.3">
      <c r="A29" s="76">
        <v>20</v>
      </c>
      <c r="B29" s="77" t="s">
        <v>104</v>
      </c>
      <c r="C29" s="81">
        <v>34</v>
      </c>
      <c r="D29" s="79">
        <v>3468794968.3000002</v>
      </c>
      <c r="E29" s="79">
        <v>0</v>
      </c>
      <c r="F29" s="80">
        <f t="shared" si="0"/>
        <v>3468794968.3000002</v>
      </c>
      <c r="G29" s="79">
        <v>129426954.56</v>
      </c>
      <c r="H29" s="79">
        <v>850000000</v>
      </c>
      <c r="I29" s="79">
        <f>1373061282.49-H29-G29</f>
        <v>393634327.93000001</v>
      </c>
      <c r="J29" s="79">
        <f t="shared" si="1"/>
        <v>2095733685.8100002</v>
      </c>
      <c r="K29" s="79">
        <v>100726873.736</v>
      </c>
      <c r="L29" s="79">
        <v>0</v>
      </c>
      <c r="M29" s="79">
        <f t="shared" si="2"/>
        <v>100726873.736</v>
      </c>
      <c r="N29" s="92">
        <v>168564361.19</v>
      </c>
      <c r="O29" s="92">
        <v>3029301085.5</v>
      </c>
      <c r="P29" s="93">
        <v>0</v>
      </c>
      <c r="Q29" s="79">
        <f t="shared" si="3"/>
        <v>3029301085.5</v>
      </c>
      <c r="R29" s="93">
        <f t="shared" si="4"/>
        <v>6767387288.7259998</v>
      </c>
      <c r="S29" s="92">
        <f t="shared" si="5"/>
        <v>5394326006.2360001</v>
      </c>
      <c r="T29" s="76">
        <v>20</v>
      </c>
      <c r="AG29" s="89">
        <v>0</v>
      </c>
    </row>
    <row r="30" spans="1:33" ht="30" customHeight="1" x14ac:dyDescent="0.3">
      <c r="A30" s="76">
        <v>21</v>
      </c>
      <c r="B30" s="77" t="s">
        <v>105</v>
      </c>
      <c r="C30" s="81">
        <v>21</v>
      </c>
      <c r="D30" s="79">
        <v>2979712183.75</v>
      </c>
      <c r="E30" s="79">
        <v>0</v>
      </c>
      <c r="F30" s="80">
        <f t="shared" si="0"/>
        <v>2979712183.75</v>
      </c>
      <c r="G30" s="79">
        <v>62818644.609999999</v>
      </c>
      <c r="H30" s="79">
        <v>0</v>
      </c>
      <c r="I30" s="79">
        <f>412057013.55-H30-G30</f>
        <v>349238368.94</v>
      </c>
      <c r="J30" s="79">
        <f t="shared" si="1"/>
        <v>2567655170.1999998</v>
      </c>
      <c r="K30" s="79">
        <v>86524887.079999998</v>
      </c>
      <c r="L30" s="79">
        <f>K30/2</f>
        <v>43262443.539999999</v>
      </c>
      <c r="M30" s="79">
        <f t="shared" si="2"/>
        <v>43262443.539999999</v>
      </c>
      <c r="N30" s="92">
        <v>144797627.24000001</v>
      </c>
      <c r="O30" s="92">
        <v>2294785875.1199999</v>
      </c>
      <c r="P30" s="93">
        <v>0</v>
      </c>
      <c r="Q30" s="79">
        <f t="shared" si="3"/>
        <v>2294785875.1199999</v>
      </c>
      <c r="R30" s="93">
        <f t="shared" si="4"/>
        <v>5505820573.1899996</v>
      </c>
      <c r="S30" s="92">
        <f t="shared" si="5"/>
        <v>5050501116.0999994</v>
      </c>
      <c r="T30" s="76">
        <v>21</v>
      </c>
      <c r="AG30" s="89">
        <v>0</v>
      </c>
    </row>
    <row r="31" spans="1:33" ht="30" customHeight="1" x14ac:dyDescent="0.3">
      <c r="A31" s="76">
        <v>22</v>
      </c>
      <c r="B31" s="77" t="s">
        <v>106</v>
      </c>
      <c r="C31" s="81">
        <v>21</v>
      </c>
      <c r="D31" s="79">
        <v>3118859109.8699999</v>
      </c>
      <c r="E31" s="79">
        <v>0</v>
      </c>
      <c r="F31" s="80">
        <f t="shared" si="0"/>
        <v>3118859109.8699999</v>
      </c>
      <c r="G31" s="79">
        <v>61525901.149999999</v>
      </c>
      <c r="H31" s="79">
        <v>117593824.09999999</v>
      </c>
      <c r="I31" s="79">
        <f>828999611.38-H31-G31</f>
        <v>649879886.13</v>
      </c>
      <c r="J31" s="79">
        <f t="shared" si="1"/>
        <v>2289859498.4899998</v>
      </c>
      <c r="K31" s="79">
        <v>90565435.730000004</v>
      </c>
      <c r="L31" s="79">
        <f>K31/2</f>
        <v>45282717.865000002</v>
      </c>
      <c r="M31" s="79">
        <f t="shared" si="2"/>
        <v>45282717.865000002</v>
      </c>
      <c r="N31" s="92">
        <v>151559402.69999999</v>
      </c>
      <c r="O31" s="92">
        <v>2359393114.52</v>
      </c>
      <c r="P31" s="93">
        <v>0</v>
      </c>
      <c r="Q31" s="79">
        <f t="shared" si="3"/>
        <v>2359393114.52</v>
      </c>
      <c r="R31" s="93">
        <f t="shared" si="4"/>
        <v>5720377062.8199997</v>
      </c>
      <c r="S31" s="92">
        <f t="shared" si="5"/>
        <v>4846094733.5749989</v>
      </c>
      <c r="T31" s="76">
        <v>22</v>
      </c>
      <c r="AG31" s="89">
        <v>0</v>
      </c>
    </row>
    <row r="32" spans="1:33" ht="30" customHeight="1" x14ac:dyDescent="0.3">
      <c r="A32" s="76">
        <v>23</v>
      </c>
      <c r="B32" s="77" t="s">
        <v>107</v>
      </c>
      <c r="C32" s="81">
        <v>16</v>
      </c>
      <c r="D32" s="79">
        <v>2511917357.27</v>
      </c>
      <c r="E32" s="79">
        <v>0</v>
      </c>
      <c r="F32" s="80">
        <f t="shared" si="0"/>
        <v>2511917357.27</v>
      </c>
      <c r="G32" s="79">
        <v>52544270.079999998</v>
      </c>
      <c r="H32" s="79">
        <v>632203900</v>
      </c>
      <c r="I32" s="79">
        <f>1215026202.85-H32-G32</f>
        <v>530278032.76999992</v>
      </c>
      <c r="J32" s="79">
        <f t="shared" si="1"/>
        <v>1296891154.4200001</v>
      </c>
      <c r="K32" s="79">
        <v>72941060.159999996</v>
      </c>
      <c r="L32" s="79">
        <f>K32/2</f>
        <v>36470530.079999998</v>
      </c>
      <c r="M32" s="79">
        <f t="shared" si="2"/>
        <v>36470530.079999998</v>
      </c>
      <c r="N32" s="92">
        <v>122065370.98999999</v>
      </c>
      <c r="O32" s="92">
        <v>2167831086.4000001</v>
      </c>
      <c r="P32" s="93">
        <v>0</v>
      </c>
      <c r="Q32" s="79">
        <f t="shared" si="3"/>
        <v>2167831086.4000001</v>
      </c>
      <c r="R32" s="93">
        <f t="shared" si="4"/>
        <v>4874754874.8199997</v>
      </c>
      <c r="S32" s="92">
        <f t="shared" si="5"/>
        <v>3623258141.8900003</v>
      </c>
      <c r="T32" s="76">
        <v>23</v>
      </c>
      <c r="AG32" s="89">
        <v>0</v>
      </c>
    </row>
    <row r="33" spans="1:33" ht="30" customHeight="1" x14ac:dyDescent="0.3">
      <c r="A33" s="76">
        <v>24</v>
      </c>
      <c r="B33" s="77" t="s">
        <v>108</v>
      </c>
      <c r="C33" s="81">
        <v>20</v>
      </c>
      <c r="D33" s="79">
        <v>3780296733.7399998</v>
      </c>
      <c r="E33" s="79">
        <v>0</v>
      </c>
      <c r="F33" s="80">
        <f t="shared" si="0"/>
        <v>3780296733.7399998</v>
      </c>
      <c r="G33" s="79">
        <v>1815182732.5799999</v>
      </c>
      <c r="H33" s="79">
        <v>2000000000</v>
      </c>
      <c r="I33" s="79">
        <f>3815182732.58-H33-G33</f>
        <v>0</v>
      </c>
      <c r="J33" s="79">
        <f t="shared" si="1"/>
        <v>-34885998.840000153</v>
      </c>
      <c r="K33" s="79">
        <v>109772262.495</v>
      </c>
      <c r="L33" s="79">
        <v>0</v>
      </c>
      <c r="M33" s="79">
        <f t="shared" si="2"/>
        <v>109772262.495</v>
      </c>
      <c r="N33" s="92">
        <v>183701634.09999999</v>
      </c>
      <c r="O33" s="92">
        <v>14413820905.790001</v>
      </c>
      <c r="P33" s="94">
        <v>1000000000</v>
      </c>
      <c r="Q33" s="79">
        <f t="shared" si="3"/>
        <v>13413820905.790001</v>
      </c>
      <c r="R33" s="93">
        <f t="shared" si="4"/>
        <v>18487591536.125</v>
      </c>
      <c r="S33" s="92">
        <f t="shared" si="5"/>
        <v>13672408803.545</v>
      </c>
      <c r="T33" s="76">
        <v>24</v>
      </c>
      <c r="AG33" s="89">
        <v>0</v>
      </c>
    </row>
    <row r="34" spans="1:33" ht="30" customHeight="1" x14ac:dyDescent="0.3">
      <c r="A34" s="76">
        <v>25</v>
      </c>
      <c r="B34" s="77" t="s">
        <v>109</v>
      </c>
      <c r="C34" s="81">
        <v>13</v>
      </c>
      <c r="D34" s="79">
        <v>2602351779.6199999</v>
      </c>
      <c r="E34" s="79">
        <v>0</v>
      </c>
      <c r="F34" s="80">
        <f t="shared" si="0"/>
        <v>2602351779.6199999</v>
      </c>
      <c r="G34" s="79">
        <v>36631748.729999997</v>
      </c>
      <c r="H34" s="79">
        <v>124722672.83</v>
      </c>
      <c r="I34" s="79">
        <f>440566655.92-H34-G34</f>
        <v>279212234.36000001</v>
      </c>
      <c r="J34" s="79">
        <f t="shared" si="1"/>
        <v>2161785123.6999998</v>
      </c>
      <c r="K34" s="79">
        <v>75567095.060599998</v>
      </c>
      <c r="L34" s="79">
        <v>0</v>
      </c>
      <c r="M34" s="79">
        <f t="shared" si="2"/>
        <v>75567095.060599998</v>
      </c>
      <c r="N34" s="92">
        <v>126459986.63</v>
      </c>
      <c r="O34" s="92">
        <v>2047439373.7</v>
      </c>
      <c r="P34" s="93">
        <v>0</v>
      </c>
      <c r="Q34" s="79">
        <f t="shared" si="3"/>
        <v>2047439373.7</v>
      </c>
      <c r="R34" s="93">
        <f t="shared" si="4"/>
        <v>4851818235.0106001</v>
      </c>
      <c r="S34" s="92">
        <f t="shared" si="5"/>
        <v>4411251579.0906</v>
      </c>
      <c r="T34" s="76">
        <v>25</v>
      </c>
      <c r="AG34" s="89">
        <v>0</v>
      </c>
    </row>
    <row r="35" spans="1:33" ht="30" customHeight="1" x14ac:dyDescent="0.3">
      <c r="A35" s="76">
        <v>26</v>
      </c>
      <c r="B35" s="77" t="s">
        <v>110</v>
      </c>
      <c r="C35" s="81">
        <v>25</v>
      </c>
      <c r="D35" s="79">
        <v>3342604993.7600002</v>
      </c>
      <c r="E35" s="79">
        <v>0</v>
      </c>
      <c r="F35" s="80">
        <f t="shared" si="0"/>
        <v>3342604993.7600002</v>
      </c>
      <c r="G35" s="79">
        <v>86589122.040000007</v>
      </c>
      <c r="H35" s="79">
        <v>810734593.96000004</v>
      </c>
      <c r="I35" s="79">
        <f>1338183765.89-H35-G35</f>
        <v>440860049.89000005</v>
      </c>
      <c r="J35" s="79">
        <f t="shared" si="1"/>
        <v>2004421227.8700001</v>
      </c>
      <c r="K35" s="79">
        <v>97062569.060000002</v>
      </c>
      <c r="L35" s="79">
        <f>K35/2</f>
        <v>48531284.530000001</v>
      </c>
      <c r="M35" s="79">
        <f t="shared" si="2"/>
        <v>48531284.530000001</v>
      </c>
      <c r="N35" s="92">
        <v>162432222.31999999</v>
      </c>
      <c r="O35" s="92">
        <v>2477880367.3699999</v>
      </c>
      <c r="P35" s="93">
        <v>0</v>
      </c>
      <c r="Q35" s="79">
        <f t="shared" si="3"/>
        <v>2477880367.3699999</v>
      </c>
      <c r="R35" s="93">
        <f t="shared" si="4"/>
        <v>6079980152.5100002</v>
      </c>
      <c r="S35" s="92">
        <f t="shared" si="5"/>
        <v>4693265102.0900002</v>
      </c>
      <c r="T35" s="76">
        <v>26</v>
      </c>
      <c r="AG35" s="89">
        <v>0</v>
      </c>
    </row>
    <row r="36" spans="1:33" ht="30" customHeight="1" x14ac:dyDescent="0.3">
      <c r="A36" s="76">
        <v>27</v>
      </c>
      <c r="B36" s="77" t="s">
        <v>111</v>
      </c>
      <c r="C36" s="81">
        <v>20</v>
      </c>
      <c r="D36" s="79">
        <v>2621679450.8800001</v>
      </c>
      <c r="E36" s="79">
        <v>0</v>
      </c>
      <c r="F36" s="80">
        <f t="shared" si="0"/>
        <v>2621679450.8800001</v>
      </c>
      <c r="G36" s="79">
        <v>229891243.87</v>
      </c>
      <c r="H36" s="79">
        <v>385796101</v>
      </c>
      <c r="I36" s="79">
        <f>2060176582.59-H36-G36</f>
        <v>1444489237.7199998</v>
      </c>
      <c r="J36" s="79">
        <f t="shared" si="1"/>
        <v>561502868.29000044</v>
      </c>
      <c r="K36" s="79">
        <v>76128332.009499997</v>
      </c>
      <c r="L36" s="79">
        <v>0</v>
      </c>
      <c r="M36" s="79">
        <f t="shared" si="2"/>
        <v>76128332.009499997</v>
      </c>
      <c r="N36" s="92">
        <v>127399205.18000001</v>
      </c>
      <c r="O36" s="92">
        <v>2532069073.6999998</v>
      </c>
      <c r="P36" s="93">
        <v>0</v>
      </c>
      <c r="Q36" s="79">
        <f t="shared" si="3"/>
        <v>2532069073.6999998</v>
      </c>
      <c r="R36" s="93">
        <f t="shared" si="4"/>
        <v>5357276061.7694998</v>
      </c>
      <c r="S36" s="92">
        <f t="shared" si="5"/>
        <v>3297099479.1795006</v>
      </c>
      <c r="T36" s="76">
        <v>27</v>
      </c>
      <c r="AG36" s="89">
        <v>0</v>
      </c>
    </row>
    <row r="37" spans="1:33" ht="30" customHeight="1" x14ac:dyDescent="0.3">
      <c r="A37" s="76">
        <v>28</v>
      </c>
      <c r="B37" s="77" t="s">
        <v>112</v>
      </c>
      <c r="C37" s="81">
        <v>18</v>
      </c>
      <c r="D37" s="79">
        <v>2626873291.48</v>
      </c>
      <c r="E37" s="79">
        <v>2304157855.9000001</v>
      </c>
      <c r="F37" s="80">
        <f t="shared" si="0"/>
        <v>4931031147.3800001</v>
      </c>
      <c r="G37" s="79">
        <v>80789545.950000003</v>
      </c>
      <c r="H37" s="79">
        <v>644248762.91999996</v>
      </c>
      <c r="I37" s="79">
        <f>1210768936.51-H37-G37</f>
        <v>485730627.64000005</v>
      </c>
      <c r="J37" s="79">
        <f t="shared" si="1"/>
        <v>3720262210.8700004</v>
      </c>
      <c r="K37" s="79">
        <v>76279150.768999994</v>
      </c>
      <c r="L37" s="79">
        <f>K37/2</f>
        <v>38139575.384499997</v>
      </c>
      <c r="M37" s="79">
        <f t="shared" si="2"/>
        <v>38139575.384499997</v>
      </c>
      <c r="N37" s="92">
        <v>127651597.27</v>
      </c>
      <c r="O37" s="92">
        <v>2382378737.7199998</v>
      </c>
      <c r="P37" s="93">
        <v>0</v>
      </c>
      <c r="Q37" s="79">
        <f t="shared" si="3"/>
        <v>2382378737.7199998</v>
      </c>
      <c r="R37" s="93">
        <f t="shared" si="4"/>
        <v>7517340633.1389999</v>
      </c>
      <c r="S37" s="92">
        <f t="shared" si="5"/>
        <v>6268432121.2445002</v>
      </c>
      <c r="T37" s="76">
        <v>28</v>
      </c>
      <c r="AG37" s="89">
        <v>0</v>
      </c>
    </row>
    <row r="38" spans="1:33" ht="30" customHeight="1" x14ac:dyDescent="0.3">
      <c r="A38" s="76">
        <v>29</v>
      </c>
      <c r="B38" s="77" t="s">
        <v>113</v>
      </c>
      <c r="C38" s="81">
        <v>30</v>
      </c>
      <c r="D38" s="79">
        <v>2573618855.48</v>
      </c>
      <c r="E38" s="79">
        <v>0</v>
      </c>
      <c r="F38" s="80">
        <f t="shared" si="0"/>
        <v>2573618855.48</v>
      </c>
      <c r="G38" s="79">
        <v>153742654.46000001</v>
      </c>
      <c r="H38" s="79">
        <v>0</v>
      </c>
      <c r="I38" s="79">
        <f>1783698095.74-H38-G38</f>
        <v>1629955441.28</v>
      </c>
      <c r="J38" s="79">
        <f t="shared" si="1"/>
        <v>789920759.74000001</v>
      </c>
      <c r="K38" s="79">
        <v>74732748.370399997</v>
      </c>
      <c r="L38" s="79">
        <v>0</v>
      </c>
      <c r="M38" s="79">
        <f t="shared" si="2"/>
        <v>74732748.370399997</v>
      </c>
      <c r="N38" s="92">
        <v>125063724.52</v>
      </c>
      <c r="O38" s="92">
        <v>2338984698.6799998</v>
      </c>
      <c r="P38" s="93">
        <v>0</v>
      </c>
      <c r="Q38" s="79">
        <f t="shared" si="3"/>
        <v>2338984698.6799998</v>
      </c>
      <c r="R38" s="93">
        <f t="shared" si="4"/>
        <v>5112400027.0503998</v>
      </c>
      <c r="S38" s="92">
        <f t="shared" si="5"/>
        <v>3328701931.3104</v>
      </c>
      <c r="T38" s="76">
        <v>29</v>
      </c>
      <c r="AG38" s="89">
        <v>0</v>
      </c>
    </row>
    <row r="39" spans="1:33" ht="30" customHeight="1" x14ac:dyDescent="0.3">
      <c r="A39" s="76">
        <v>30</v>
      </c>
      <c r="B39" s="77" t="s">
        <v>114</v>
      </c>
      <c r="C39" s="81">
        <v>33</v>
      </c>
      <c r="D39" s="79">
        <v>3165045527.3899999</v>
      </c>
      <c r="E39" s="79">
        <v>0</v>
      </c>
      <c r="F39" s="80">
        <f t="shared" si="0"/>
        <v>3165045527.3899999</v>
      </c>
      <c r="G39" s="79">
        <v>337153957.83999997</v>
      </c>
      <c r="H39" s="79">
        <v>0</v>
      </c>
      <c r="I39" s="79">
        <f>1670408976.58-H39-G39</f>
        <v>1333255018.74</v>
      </c>
      <c r="J39" s="79">
        <f t="shared" si="1"/>
        <v>1494636550.8099997</v>
      </c>
      <c r="K39" s="79">
        <v>91906596.992599994</v>
      </c>
      <c r="L39" s="79">
        <v>0</v>
      </c>
      <c r="M39" s="79">
        <f t="shared" si="2"/>
        <v>91906596.992599994</v>
      </c>
      <c r="N39" s="92">
        <v>153803808.62</v>
      </c>
      <c r="O39" s="92">
        <v>4119718976.0799999</v>
      </c>
      <c r="P39" s="93">
        <v>0</v>
      </c>
      <c r="Q39" s="79">
        <f t="shared" si="3"/>
        <v>4119718976.0799999</v>
      </c>
      <c r="R39" s="93">
        <f t="shared" si="4"/>
        <v>7530474909.0825996</v>
      </c>
      <c r="S39" s="92">
        <f t="shared" si="5"/>
        <v>5860065932.5025997</v>
      </c>
      <c r="T39" s="76">
        <v>30</v>
      </c>
      <c r="AG39" s="89">
        <v>0</v>
      </c>
    </row>
    <row r="40" spans="1:33" ht="30" customHeight="1" x14ac:dyDescent="0.3">
      <c r="A40" s="76">
        <v>31</v>
      </c>
      <c r="B40" s="77" t="s">
        <v>115</v>
      </c>
      <c r="C40" s="81">
        <v>17</v>
      </c>
      <c r="D40" s="79">
        <v>2946761686.5500002</v>
      </c>
      <c r="E40" s="79">
        <v>0</v>
      </c>
      <c r="F40" s="80">
        <f t="shared" si="0"/>
        <v>2946761686.5500002</v>
      </c>
      <c r="G40" s="79">
        <v>38321122.390000001</v>
      </c>
      <c r="H40" s="79">
        <v>1031399422.97</v>
      </c>
      <c r="I40" s="79">
        <f>1795608717.19-H40-G40</f>
        <v>725888171.83000004</v>
      </c>
      <c r="J40" s="79">
        <f t="shared" si="1"/>
        <v>1151152969.3600001</v>
      </c>
      <c r="K40" s="79">
        <v>85568070.480000004</v>
      </c>
      <c r="L40" s="79">
        <f>K40/2</f>
        <v>42784035.240000002</v>
      </c>
      <c r="M40" s="79">
        <f t="shared" si="2"/>
        <v>42784035.240000002</v>
      </c>
      <c r="N40" s="92">
        <v>143196414.25999999</v>
      </c>
      <c r="O40" s="92">
        <v>2383141021.5999999</v>
      </c>
      <c r="P40" s="93">
        <v>0</v>
      </c>
      <c r="Q40" s="79">
        <f t="shared" si="3"/>
        <v>2383141021.5999999</v>
      </c>
      <c r="R40" s="93">
        <f t="shared" si="4"/>
        <v>5558667192.8899994</v>
      </c>
      <c r="S40" s="92">
        <f t="shared" si="5"/>
        <v>3720274440.46</v>
      </c>
      <c r="T40" s="76">
        <v>31</v>
      </c>
      <c r="AG40" s="89">
        <v>0</v>
      </c>
    </row>
    <row r="41" spans="1:33" ht="30" customHeight="1" x14ac:dyDescent="0.3">
      <c r="A41" s="76">
        <v>32</v>
      </c>
      <c r="B41" s="77" t="s">
        <v>116</v>
      </c>
      <c r="C41" s="81">
        <v>23</v>
      </c>
      <c r="D41" s="79">
        <v>3043307549.52</v>
      </c>
      <c r="E41" s="79">
        <v>14926377733.92</v>
      </c>
      <c r="F41" s="80">
        <f t="shared" si="0"/>
        <v>17969685283.439999</v>
      </c>
      <c r="G41" s="79">
        <v>215537130.33000001</v>
      </c>
      <c r="H41" s="79">
        <v>0</v>
      </c>
      <c r="I41" s="79">
        <f>896523259.37-H41-G41</f>
        <v>680986129.03999996</v>
      </c>
      <c r="J41" s="79">
        <f t="shared" si="1"/>
        <v>17073162024.069996</v>
      </c>
      <c r="K41" s="79">
        <v>88371569.400999993</v>
      </c>
      <c r="L41" s="79">
        <f>K41/2</f>
        <v>44185784.700499997</v>
      </c>
      <c r="M41" s="79">
        <f t="shared" si="2"/>
        <v>44185784.700499997</v>
      </c>
      <c r="N41" s="92">
        <v>147888012.31</v>
      </c>
      <c r="O41" s="92">
        <v>8030067213.0500002</v>
      </c>
      <c r="P41" s="93">
        <v>0</v>
      </c>
      <c r="Q41" s="79">
        <f t="shared" si="3"/>
        <v>8030067213.0500002</v>
      </c>
      <c r="R41" s="93">
        <f t="shared" si="4"/>
        <v>26236012078.201</v>
      </c>
      <c r="S41" s="92">
        <f t="shared" si="5"/>
        <v>25295303034.130497</v>
      </c>
      <c r="T41" s="76">
        <v>32</v>
      </c>
      <c r="AG41" s="89">
        <v>0</v>
      </c>
    </row>
    <row r="42" spans="1:33" ht="30" customHeight="1" x14ac:dyDescent="0.3">
      <c r="A42" s="76">
        <v>33</v>
      </c>
      <c r="B42" s="77" t="s">
        <v>117</v>
      </c>
      <c r="C42" s="81">
        <v>23</v>
      </c>
      <c r="D42" s="79">
        <v>3109984035.8699999</v>
      </c>
      <c r="E42" s="79">
        <v>0</v>
      </c>
      <c r="F42" s="80">
        <f t="shared" si="0"/>
        <v>3109984035.8699999</v>
      </c>
      <c r="G42" s="79">
        <v>47078391.210000001</v>
      </c>
      <c r="H42" s="79">
        <v>206017834</v>
      </c>
      <c r="I42" s="79">
        <f>1335965935.41-H42-G42</f>
        <v>1082869710.2</v>
      </c>
      <c r="J42" s="79">
        <f t="shared" si="1"/>
        <v>1774018100.4599998</v>
      </c>
      <c r="K42" s="79">
        <v>90307721.320500001</v>
      </c>
      <c r="L42" s="79">
        <v>0</v>
      </c>
      <c r="M42" s="79">
        <f t="shared" si="2"/>
        <v>90307721.320500001</v>
      </c>
      <c r="N42" s="92">
        <v>151128122.91</v>
      </c>
      <c r="O42" s="92">
        <v>2486661908.9699998</v>
      </c>
      <c r="P42" s="93">
        <v>0</v>
      </c>
      <c r="Q42" s="79">
        <f t="shared" si="3"/>
        <v>2486661908.9699998</v>
      </c>
      <c r="R42" s="93">
        <f t="shared" si="4"/>
        <v>5838081789.0704994</v>
      </c>
      <c r="S42" s="92">
        <f t="shared" si="5"/>
        <v>4502115853.6604996</v>
      </c>
      <c r="T42" s="76">
        <v>33</v>
      </c>
      <c r="AG42" s="89">
        <v>0</v>
      </c>
    </row>
    <row r="43" spans="1:33" ht="30" customHeight="1" x14ac:dyDescent="0.3">
      <c r="A43" s="76">
        <v>34</v>
      </c>
      <c r="B43" s="77" t="s">
        <v>118</v>
      </c>
      <c r="C43" s="81">
        <v>16</v>
      </c>
      <c r="D43" s="79">
        <v>2718255985.3299999</v>
      </c>
      <c r="E43" s="79">
        <v>0</v>
      </c>
      <c r="F43" s="80">
        <f t="shared" si="0"/>
        <v>2718255985.3299999</v>
      </c>
      <c r="G43" s="79">
        <v>48169656.329999998</v>
      </c>
      <c r="H43" s="79">
        <v>0</v>
      </c>
      <c r="I43" s="79">
        <f>1000508119.43-H43-G43</f>
        <v>952338463.0999999</v>
      </c>
      <c r="J43" s="79">
        <f t="shared" si="1"/>
        <v>1717747865.9000001</v>
      </c>
      <c r="K43" s="79">
        <v>78932721.570700005</v>
      </c>
      <c r="L43" s="79">
        <v>0</v>
      </c>
      <c r="M43" s="79">
        <f t="shared" si="2"/>
        <v>78932721.570700005</v>
      </c>
      <c r="N43" s="92">
        <v>132092293.69</v>
      </c>
      <c r="O43" s="92">
        <v>2061670580.6900001</v>
      </c>
      <c r="P43" s="93">
        <v>0</v>
      </c>
      <c r="Q43" s="79">
        <f t="shared" si="3"/>
        <v>2061670580.6900001</v>
      </c>
      <c r="R43" s="93">
        <f t="shared" si="4"/>
        <v>4990951581.2807007</v>
      </c>
      <c r="S43" s="92">
        <f t="shared" si="5"/>
        <v>3990443461.8507004</v>
      </c>
      <c r="T43" s="76">
        <v>34</v>
      </c>
      <c r="AG43" s="89">
        <v>0</v>
      </c>
    </row>
    <row r="44" spans="1:33" ht="30" customHeight="1" x14ac:dyDescent="0.3">
      <c r="A44" s="76">
        <v>35</v>
      </c>
      <c r="B44" s="77" t="s">
        <v>119</v>
      </c>
      <c r="C44" s="81">
        <v>17</v>
      </c>
      <c r="D44" s="79">
        <v>2802172979.7399998</v>
      </c>
      <c r="E44" s="79">
        <v>0</v>
      </c>
      <c r="F44" s="80">
        <f t="shared" si="0"/>
        <v>2802172979.7399998</v>
      </c>
      <c r="G44" s="79">
        <v>41513146.460000001</v>
      </c>
      <c r="H44" s="79">
        <v>0</v>
      </c>
      <c r="I44" s="79">
        <f>869973868-H44-G44</f>
        <v>828460721.53999996</v>
      </c>
      <c r="J44" s="79">
        <f t="shared" si="1"/>
        <v>1932199111.7399998</v>
      </c>
      <c r="K44" s="79">
        <v>81369503.386399999</v>
      </c>
      <c r="L44" s="79">
        <v>0</v>
      </c>
      <c r="M44" s="79">
        <f t="shared" si="2"/>
        <v>81369503.386399999</v>
      </c>
      <c r="N44" s="92">
        <v>136170198.18000001</v>
      </c>
      <c r="O44" s="92">
        <v>2089243719.5999999</v>
      </c>
      <c r="P44" s="93">
        <v>0</v>
      </c>
      <c r="Q44" s="79">
        <f t="shared" si="3"/>
        <v>2089243719.5999999</v>
      </c>
      <c r="R44" s="93">
        <f t="shared" si="4"/>
        <v>5108956400.9063997</v>
      </c>
      <c r="S44" s="92">
        <f t="shared" si="5"/>
        <v>4238982532.9063997</v>
      </c>
      <c r="T44" s="76">
        <v>35</v>
      </c>
      <c r="AG44" s="89">
        <v>0</v>
      </c>
    </row>
    <row r="45" spans="1:33" ht="30" customHeight="1" x14ac:dyDescent="0.3">
      <c r="A45" s="76">
        <v>36</v>
      </c>
      <c r="B45" s="77" t="s">
        <v>120</v>
      </c>
      <c r="C45" s="81">
        <v>14</v>
      </c>
      <c r="D45" s="79">
        <v>2808140789.9699998</v>
      </c>
      <c r="E45" s="79">
        <v>0</v>
      </c>
      <c r="F45" s="80">
        <f t="shared" si="0"/>
        <v>2808140789.9699998</v>
      </c>
      <c r="G45" s="79">
        <v>32112054.530000001</v>
      </c>
      <c r="H45" s="79">
        <v>422213139.99000001</v>
      </c>
      <c r="I45" s="79">
        <f>1177611502.38-H45-G45</f>
        <v>723286307.86000013</v>
      </c>
      <c r="J45" s="79">
        <f t="shared" si="1"/>
        <v>1630529287.5899997</v>
      </c>
      <c r="K45" s="79">
        <v>81542796.672099993</v>
      </c>
      <c r="L45" s="79">
        <v>0</v>
      </c>
      <c r="M45" s="79">
        <f t="shared" si="2"/>
        <v>81542796.672099993</v>
      </c>
      <c r="N45" s="92">
        <v>136460200.94</v>
      </c>
      <c r="O45" s="92">
        <v>2313475026.8600001</v>
      </c>
      <c r="P45" s="93">
        <v>0</v>
      </c>
      <c r="Q45" s="79">
        <f t="shared" si="3"/>
        <v>2313475026.8600001</v>
      </c>
      <c r="R45" s="93">
        <f t="shared" si="4"/>
        <v>5339618814.4421005</v>
      </c>
      <c r="S45" s="92">
        <f t="shared" si="5"/>
        <v>4162007312.0620999</v>
      </c>
      <c r="T45" s="76">
        <v>36</v>
      </c>
      <c r="AG45" s="89">
        <v>0</v>
      </c>
    </row>
    <row r="46" spans="1:33" ht="30" customHeight="1" x14ac:dyDescent="0.35">
      <c r="A46" s="76"/>
      <c r="B46" s="140" t="s">
        <v>25</v>
      </c>
      <c r="C46" s="141"/>
      <c r="D46" s="83">
        <f>SUM(D10:D45)</f>
        <v>107007992128.41</v>
      </c>
      <c r="E46" s="83">
        <f>SUM(E10:E45)</f>
        <v>84642498705.449997</v>
      </c>
      <c r="F46" s="83">
        <f>SUM(F10:F45)</f>
        <v>191650490833.85999</v>
      </c>
      <c r="G46" s="83">
        <f t="shared" ref="G46:S46" si="7">SUM(G10:G45)</f>
        <v>6304699404.999999</v>
      </c>
      <c r="H46" s="83">
        <f t="shared" si="7"/>
        <v>9129327026.7299995</v>
      </c>
      <c r="I46" s="83">
        <f t="shared" si="7"/>
        <v>28796728955.850006</v>
      </c>
      <c r="J46" s="83">
        <f t="shared" si="7"/>
        <v>147419735446.27994</v>
      </c>
      <c r="K46" s="83">
        <f t="shared" si="7"/>
        <v>3107298243.5384002</v>
      </c>
      <c r="L46" s="83">
        <f t="shared" si="7"/>
        <v>624122473.10565007</v>
      </c>
      <c r="M46" s="83">
        <f t="shared" si="7"/>
        <v>2483175770.4327502</v>
      </c>
      <c r="N46" s="83">
        <f t="shared" si="7"/>
        <v>5200000000.0099993</v>
      </c>
      <c r="O46" s="83">
        <f t="shared" si="7"/>
        <v>107633386444.8</v>
      </c>
      <c r="P46" s="83">
        <f t="shared" si="7"/>
        <v>1000000000</v>
      </c>
      <c r="Q46" s="83">
        <f t="shared" si="7"/>
        <v>106633386444.8</v>
      </c>
      <c r="R46" s="83">
        <f t="shared" si="7"/>
        <v>307591175522.20837</v>
      </c>
      <c r="S46" s="83">
        <f t="shared" si="7"/>
        <v>261736297661.52277</v>
      </c>
      <c r="T46" s="83"/>
    </row>
    <row r="47" spans="1:33" x14ac:dyDescent="0.25">
      <c r="B47" s="84"/>
      <c r="C47" s="85"/>
      <c r="D47" s="86"/>
      <c r="E47" s="87"/>
      <c r="F47" s="85"/>
      <c r="G47" s="86"/>
      <c r="H47" s="86"/>
      <c r="I47" s="86"/>
      <c r="J47" s="95"/>
      <c r="K47" s="87"/>
      <c r="L47" s="87"/>
      <c r="M47" s="87"/>
      <c r="N47" s="87"/>
      <c r="O47" s="87"/>
      <c r="P47" s="87"/>
      <c r="Q47" s="87"/>
      <c r="R47" s="89"/>
    </row>
    <row r="48" spans="1:33" x14ac:dyDescent="0.25">
      <c r="B48" s="85"/>
      <c r="C48" s="85"/>
      <c r="D48" s="85"/>
      <c r="E48" s="85"/>
      <c r="F48" s="85"/>
      <c r="G48" s="85"/>
      <c r="H48" s="85"/>
      <c r="I48" s="86"/>
      <c r="J48" s="86"/>
      <c r="K48" s="84"/>
      <c r="L48" s="84"/>
      <c r="M48" s="84"/>
      <c r="N48" s="84"/>
      <c r="O48" s="84"/>
      <c r="P48" s="84"/>
      <c r="Q48" s="84"/>
    </row>
    <row r="49" spans="1:19" x14ac:dyDescent="0.25">
      <c r="I49" s="89"/>
      <c r="J49" s="91"/>
      <c r="L49" s="91">
        <f>M46+L46</f>
        <v>3107298243.5384002</v>
      </c>
      <c r="S49" s="89"/>
    </row>
    <row r="50" spans="1:19" x14ac:dyDescent="0.25">
      <c r="C50" s="88"/>
      <c r="E50" s="89"/>
      <c r="I50" s="89"/>
      <c r="J50" s="96"/>
      <c r="S50" s="91">
        <f>S46+P46+L46+I46+H46+G46</f>
        <v>307591175522.20837</v>
      </c>
    </row>
    <row r="51" spans="1:19" x14ac:dyDescent="0.25">
      <c r="C51" s="88"/>
      <c r="J51" s="89">
        <f>J46+4885998.84</f>
        <v>147424621445.11993</v>
      </c>
      <c r="S51" s="91">
        <f>S50-R46</f>
        <v>0</v>
      </c>
    </row>
    <row r="52" spans="1:19" x14ac:dyDescent="0.25">
      <c r="J52" s="91">
        <f>147419735446.26-J46</f>
        <v>-1.9927978515625E-2</v>
      </c>
      <c r="R52" s="91">
        <f>S46+P46+L46+I46+H46+G46</f>
        <v>307591175522.20837</v>
      </c>
    </row>
    <row r="54" spans="1:19" ht="21" x14ac:dyDescent="0.4">
      <c r="A54" s="90" t="s">
        <v>55</v>
      </c>
    </row>
  </sheetData>
  <mergeCells count="23">
    <mergeCell ref="A1:T1"/>
    <mergeCell ref="A2:T2"/>
    <mergeCell ref="A4:S4"/>
    <mergeCell ref="D5:S5"/>
    <mergeCell ref="G7:I7"/>
    <mergeCell ref="E7:E8"/>
    <mergeCell ref="F7:F8"/>
    <mergeCell ref="J7:J8"/>
    <mergeCell ref="K7:K8"/>
    <mergeCell ref="L7:L8"/>
    <mergeCell ref="M7:M8"/>
    <mergeCell ref="N7:N8"/>
    <mergeCell ref="O7:O8"/>
    <mergeCell ref="P7:P8"/>
    <mergeCell ref="Q7:Q8"/>
    <mergeCell ref="R7:R8"/>
    <mergeCell ref="S7:S8"/>
    <mergeCell ref="T7:T8"/>
    <mergeCell ref="B46:C46"/>
    <mergeCell ref="A7:A8"/>
    <mergeCell ref="B7:B8"/>
    <mergeCell ref="C7:C8"/>
    <mergeCell ref="D7:D8"/>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15"/>
  <sheetViews>
    <sheetView workbookViewId="0">
      <pane xSplit="3" ySplit="5" topLeftCell="M6" activePane="bottomRight" state="frozen"/>
      <selection pane="topRight"/>
      <selection pane="bottomLeft"/>
      <selection pane="bottomRight" activeCell="A4" sqref="A4"/>
    </sheetView>
  </sheetViews>
  <sheetFormatPr defaultColWidth="9.109375" defaultRowHeight="13.2" x14ac:dyDescent="0.25"/>
  <cols>
    <col min="1" max="1" width="9.33203125"/>
    <col min="2" max="2" width="13.88671875" style="36"/>
    <col min="3" max="3" width="6.109375" customWidth="1"/>
    <col min="4" max="4" width="20.6640625" customWidth="1"/>
    <col min="5" max="10" width="19.88671875" customWidth="1"/>
    <col min="11" max="11" width="18.44140625" customWidth="1"/>
    <col min="12" max="12" width="19.6640625"/>
    <col min="13" max="13" width="0.6640625" customWidth="1"/>
    <col min="14" max="14" width="4.6640625" customWidth="1"/>
    <col min="15" max="15" width="9.44140625"/>
    <col min="16" max="16" width="17.88671875" style="36" customWidth="1"/>
    <col min="17" max="17" width="18.6640625" customWidth="1"/>
    <col min="18" max="19" width="21.88671875" customWidth="1"/>
    <col min="20" max="23" width="18.5546875" customWidth="1"/>
    <col min="24" max="24" width="22.109375"/>
    <col min="25" max="25" width="20.6640625" customWidth="1"/>
  </cols>
  <sheetData>
    <row r="1" spans="1:25" ht="24.6" x14ac:dyDescent="0.4">
      <c r="A1" s="166" t="s">
        <v>121</v>
      </c>
      <c r="B1" s="166"/>
      <c r="C1" s="166"/>
      <c r="D1" s="166"/>
      <c r="E1" s="166"/>
      <c r="F1" s="166"/>
      <c r="G1" s="166"/>
      <c r="H1" s="166"/>
      <c r="I1" s="166"/>
      <c r="J1" s="166"/>
      <c r="K1" s="166"/>
      <c r="L1" s="166"/>
      <c r="M1" s="166"/>
      <c r="N1" s="166"/>
      <c r="O1" s="166"/>
      <c r="P1" s="166"/>
      <c r="Q1" s="166"/>
      <c r="R1" s="166"/>
      <c r="S1" s="166"/>
      <c r="T1" s="166"/>
      <c r="U1" s="166"/>
      <c r="V1" s="166"/>
      <c r="W1" s="166"/>
      <c r="X1" s="166"/>
    </row>
    <row r="2" spans="1:25" ht="24.6" x14ac:dyDescent="0.4">
      <c r="A2" s="166" t="s">
        <v>62</v>
      </c>
      <c r="B2" s="166"/>
      <c r="C2" s="166"/>
      <c r="D2" s="166"/>
      <c r="E2" s="166"/>
      <c r="F2" s="166"/>
      <c r="G2" s="166"/>
      <c r="H2" s="166"/>
      <c r="I2" s="166"/>
      <c r="J2" s="166"/>
      <c r="K2" s="166"/>
      <c r="L2" s="166"/>
      <c r="M2" s="166"/>
      <c r="N2" s="166"/>
      <c r="O2" s="166"/>
      <c r="P2" s="166"/>
      <c r="Q2" s="166"/>
      <c r="R2" s="166"/>
      <c r="S2" s="166"/>
      <c r="T2" s="166"/>
      <c r="U2" s="166"/>
      <c r="V2" s="166"/>
      <c r="W2" s="166"/>
      <c r="X2" s="166"/>
      <c r="Y2" s="166"/>
    </row>
    <row r="3" spans="1:25" ht="45" customHeight="1" x14ac:dyDescent="0.4">
      <c r="A3" s="167" t="s">
        <v>122</v>
      </c>
      <c r="B3" s="167"/>
      <c r="C3" s="167"/>
      <c r="D3" s="167"/>
      <c r="E3" s="167"/>
      <c r="F3" s="167"/>
      <c r="G3" s="167"/>
      <c r="H3" s="167"/>
      <c r="I3" s="167"/>
      <c r="J3" s="167"/>
      <c r="K3" s="167"/>
      <c r="L3" s="167"/>
      <c r="M3" s="167"/>
      <c r="N3" s="167"/>
      <c r="O3" s="167"/>
      <c r="P3" s="167"/>
      <c r="Q3" s="167"/>
      <c r="R3" s="167"/>
      <c r="S3" s="167"/>
      <c r="T3" s="167"/>
      <c r="U3" s="167"/>
      <c r="V3" s="167"/>
      <c r="W3" s="167"/>
      <c r="X3" s="167"/>
      <c r="Y3" s="167"/>
    </row>
    <row r="4" spans="1:25" x14ac:dyDescent="0.25">
      <c r="M4">
        <v>0</v>
      </c>
    </row>
    <row r="5" spans="1:25" ht="43.2" customHeight="1" x14ac:dyDescent="0.25">
      <c r="A5" s="37" t="s">
        <v>20</v>
      </c>
      <c r="B5" s="38" t="s">
        <v>123</v>
      </c>
      <c r="C5" s="15" t="s">
        <v>20</v>
      </c>
      <c r="D5" s="15" t="s">
        <v>124</v>
      </c>
      <c r="E5" s="15" t="s">
        <v>48</v>
      </c>
      <c r="F5" s="15" t="s">
        <v>125</v>
      </c>
      <c r="G5" s="15" t="s">
        <v>126</v>
      </c>
      <c r="H5" s="15" t="s">
        <v>74</v>
      </c>
      <c r="I5" s="15" t="s">
        <v>75</v>
      </c>
      <c r="J5" s="15" t="s">
        <v>127</v>
      </c>
      <c r="K5" s="15" t="s">
        <v>128</v>
      </c>
      <c r="L5" s="41" t="s">
        <v>129</v>
      </c>
      <c r="M5" s="47"/>
      <c r="N5" s="39"/>
      <c r="O5" s="15" t="s">
        <v>20</v>
      </c>
      <c r="P5" s="38" t="s">
        <v>130</v>
      </c>
      <c r="Q5" s="15" t="s">
        <v>124</v>
      </c>
      <c r="R5" s="15" t="s">
        <v>48</v>
      </c>
      <c r="S5" s="15" t="s">
        <v>125</v>
      </c>
      <c r="T5" s="15" t="s">
        <v>126</v>
      </c>
      <c r="U5" s="15" t="s">
        <v>74</v>
      </c>
      <c r="V5" s="15" t="s">
        <v>75</v>
      </c>
      <c r="W5" s="15" t="s">
        <v>127</v>
      </c>
      <c r="X5" s="15" t="s">
        <v>128</v>
      </c>
      <c r="Y5" s="15" t="s">
        <v>129</v>
      </c>
    </row>
    <row r="6" spans="1:25" ht="15.6" x14ac:dyDescent="0.3">
      <c r="A6" s="39"/>
      <c r="B6" s="40"/>
      <c r="C6" s="39"/>
      <c r="D6" s="41"/>
      <c r="E6" s="128" t="s">
        <v>26</v>
      </c>
      <c r="F6" s="128" t="s">
        <v>26</v>
      </c>
      <c r="G6" s="128" t="s">
        <v>26</v>
      </c>
      <c r="H6" s="128" t="s">
        <v>26</v>
      </c>
      <c r="I6" s="128" t="s">
        <v>26</v>
      </c>
      <c r="J6" s="128" t="s">
        <v>131</v>
      </c>
      <c r="K6" s="128" t="s">
        <v>26</v>
      </c>
      <c r="L6" s="128" t="s">
        <v>26</v>
      </c>
      <c r="M6" s="47"/>
      <c r="N6" s="39"/>
      <c r="O6" s="41"/>
      <c r="P6" s="42"/>
      <c r="Q6" s="41"/>
      <c r="R6" s="128" t="s">
        <v>26</v>
      </c>
      <c r="S6" s="128" t="s">
        <v>26</v>
      </c>
      <c r="T6" s="128" t="s">
        <v>26</v>
      </c>
      <c r="U6" s="128" t="s">
        <v>26</v>
      </c>
      <c r="V6" s="128" t="s">
        <v>26</v>
      </c>
      <c r="W6" s="17"/>
      <c r="X6" s="128" t="s">
        <v>26</v>
      </c>
      <c r="Y6" s="128" t="s">
        <v>26</v>
      </c>
    </row>
    <row r="7" spans="1:25" ht="24.9" customHeight="1" x14ac:dyDescent="0.25">
      <c r="A7" s="155">
        <v>1</v>
      </c>
      <c r="B7" s="149" t="s">
        <v>85</v>
      </c>
      <c r="C7" s="39">
        <v>1</v>
      </c>
      <c r="D7" s="43" t="s">
        <v>132</v>
      </c>
      <c r="E7" s="43">
        <v>87528876.953799993</v>
      </c>
      <c r="F7" s="43">
        <v>0</v>
      </c>
      <c r="G7" s="43">
        <v>2753468.9720000001</v>
      </c>
      <c r="H7" s="43">
        <f>G7/2</f>
        <v>1376734.486</v>
      </c>
      <c r="I7" s="43">
        <f t="shared" ref="I7:I23" si="0">G7-H7</f>
        <v>1376734.486</v>
      </c>
      <c r="J7" s="43">
        <v>4253422.1146999998</v>
      </c>
      <c r="K7" s="43">
        <v>67039582.770900004</v>
      </c>
      <c r="L7" s="48">
        <f t="shared" ref="L7:L23" si="1">E7+F7+I7+J7+K7</f>
        <v>160198616.32539999</v>
      </c>
      <c r="M7" s="47"/>
      <c r="N7" s="155">
        <v>19</v>
      </c>
      <c r="O7" s="49">
        <v>26</v>
      </c>
      <c r="P7" s="152" t="s">
        <v>103</v>
      </c>
      <c r="Q7" s="43" t="s">
        <v>133</v>
      </c>
      <c r="R7" s="43">
        <v>92660910.430999994</v>
      </c>
      <c r="S7" s="43">
        <f>-11651464.66</f>
        <v>-11651464.66</v>
      </c>
      <c r="T7" s="43">
        <v>2914911.6345000002</v>
      </c>
      <c r="U7" s="43">
        <v>0</v>
      </c>
      <c r="V7" s="43">
        <f>T7-U7</f>
        <v>2914911.6345000002</v>
      </c>
      <c r="W7" s="43">
        <v>4502810.7215</v>
      </c>
      <c r="X7" s="43">
        <v>74241644.5634</v>
      </c>
      <c r="Y7" s="48">
        <f t="shared" ref="Y7:Y25" si="2">R7+S7+V7+W7+X7</f>
        <v>162668812.6904</v>
      </c>
    </row>
    <row r="8" spans="1:25" ht="24.9" customHeight="1" x14ac:dyDescent="0.25">
      <c r="A8" s="155"/>
      <c r="B8" s="150"/>
      <c r="C8" s="39">
        <v>2</v>
      </c>
      <c r="D8" s="43" t="s">
        <v>134</v>
      </c>
      <c r="E8" s="43">
        <v>146030528.7385</v>
      </c>
      <c r="F8" s="43">
        <v>0</v>
      </c>
      <c r="G8" s="43">
        <v>4593804.2832000004</v>
      </c>
      <c r="H8" s="43">
        <f t="shared" ref="H8:H23" si="3">G8/2</f>
        <v>2296902.1416000002</v>
      </c>
      <c r="I8" s="43">
        <f t="shared" si="0"/>
        <v>2296902.1416000002</v>
      </c>
      <c r="J8" s="43">
        <v>7096280.7015000004</v>
      </c>
      <c r="K8" s="43">
        <v>118126230.42129999</v>
      </c>
      <c r="L8" s="48">
        <f t="shared" si="1"/>
        <v>273549942.0029</v>
      </c>
      <c r="M8" s="47"/>
      <c r="N8" s="155"/>
      <c r="O8" s="49">
        <v>27</v>
      </c>
      <c r="P8" s="153"/>
      <c r="Q8" s="43" t="s">
        <v>135</v>
      </c>
      <c r="R8" s="43">
        <v>90745952.042199999</v>
      </c>
      <c r="S8" s="43">
        <f t="shared" ref="S8:S25" si="4">-11651464.66</f>
        <v>-11651464.66</v>
      </c>
      <c r="T8" s="43">
        <v>2854671.1894999999</v>
      </c>
      <c r="U8" s="43">
        <v>0</v>
      </c>
      <c r="V8" s="43">
        <f t="shared" ref="V8:V62" si="5">T8-U8</f>
        <v>2854671.1894999999</v>
      </c>
      <c r="W8" s="43">
        <v>4409754.2737999996</v>
      </c>
      <c r="X8" s="43">
        <v>79664647.459000006</v>
      </c>
      <c r="Y8" s="48">
        <f t="shared" si="2"/>
        <v>166023560.30450001</v>
      </c>
    </row>
    <row r="9" spans="1:25" ht="24.9" customHeight="1" x14ac:dyDescent="0.25">
      <c r="A9" s="155"/>
      <c r="B9" s="150"/>
      <c r="C9" s="39">
        <v>3</v>
      </c>
      <c r="D9" s="43" t="s">
        <v>136</v>
      </c>
      <c r="E9" s="43">
        <v>102748554.9082</v>
      </c>
      <c r="F9" s="43">
        <v>0</v>
      </c>
      <c r="G9" s="43">
        <v>3232247.0904000001</v>
      </c>
      <c r="H9" s="43">
        <f t="shared" si="3"/>
        <v>1616123.5452000001</v>
      </c>
      <c r="I9" s="43">
        <f t="shared" si="0"/>
        <v>1616123.5452000001</v>
      </c>
      <c r="J9" s="43">
        <v>4993014.773</v>
      </c>
      <c r="K9" s="43">
        <v>77167322.865700006</v>
      </c>
      <c r="L9" s="48">
        <f t="shared" si="1"/>
        <v>186525016.09210002</v>
      </c>
      <c r="M9" s="47"/>
      <c r="N9" s="155"/>
      <c r="O9" s="49">
        <v>28</v>
      </c>
      <c r="P9" s="153"/>
      <c r="Q9" s="43" t="s">
        <v>137</v>
      </c>
      <c r="R9" s="43">
        <v>90828097.318599999</v>
      </c>
      <c r="S9" s="43">
        <f t="shared" si="4"/>
        <v>-11651464.66</v>
      </c>
      <c r="T9" s="43">
        <v>2857255.3021</v>
      </c>
      <c r="U9" s="43">
        <v>0</v>
      </c>
      <c r="V9" s="43">
        <f t="shared" si="5"/>
        <v>2857255.3021</v>
      </c>
      <c r="W9" s="43">
        <v>4413746.0824999996</v>
      </c>
      <c r="X9" s="43">
        <v>78376355.254600003</v>
      </c>
      <c r="Y9" s="48">
        <f t="shared" si="2"/>
        <v>164823989.2978</v>
      </c>
    </row>
    <row r="10" spans="1:25" ht="24.9" customHeight="1" x14ac:dyDescent="0.25">
      <c r="A10" s="155"/>
      <c r="B10" s="150"/>
      <c r="C10" s="39">
        <v>4</v>
      </c>
      <c r="D10" s="43" t="s">
        <v>138</v>
      </c>
      <c r="E10" s="43">
        <v>104689649.1807</v>
      </c>
      <c r="F10" s="43">
        <v>0</v>
      </c>
      <c r="G10" s="43">
        <v>3293309.7138</v>
      </c>
      <c r="H10" s="43">
        <f t="shared" si="3"/>
        <v>1646654.8569</v>
      </c>
      <c r="I10" s="43">
        <f t="shared" si="0"/>
        <v>1646654.8569</v>
      </c>
      <c r="J10" s="43">
        <v>5087341.2808999997</v>
      </c>
      <c r="K10" s="43">
        <v>80704555.347200006</v>
      </c>
      <c r="L10" s="48">
        <f t="shared" si="1"/>
        <v>192128200.66570002</v>
      </c>
      <c r="M10" s="47"/>
      <c r="N10" s="155"/>
      <c r="O10" s="49">
        <v>29</v>
      </c>
      <c r="P10" s="153"/>
      <c r="Q10" s="43" t="s">
        <v>139</v>
      </c>
      <c r="R10" s="43">
        <v>107646368.3664</v>
      </c>
      <c r="S10" s="43">
        <f t="shared" si="4"/>
        <v>-11651464.66</v>
      </c>
      <c r="T10" s="43">
        <v>3386321.6982</v>
      </c>
      <c r="U10" s="43">
        <v>0</v>
      </c>
      <c r="V10" s="43">
        <f t="shared" si="5"/>
        <v>3386321.6982</v>
      </c>
      <c r="W10" s="43">
        <v>5231021.5749000004</v>
      </c>
      <c r="X10" s="43">
        <v>92227514.959399998</v>
      </c>
      <c r="Y10" s="48">
        <f t="shared" si="2"/>
        <v>196839761.93889999</v>
      </c>
    </row>
    <row r="11" spans="1:25" ht="24.9" customHeight="1" x14ac:dyDescent="0.25">
      <c r="A11" s="155"/>
      <c r="B11" s="150"/>
      <c r="C11" s="39">
        <v>5</v>
      </c>
      <c r="D11" s="43" t="s">
        <v>140</v>
      </c>
      <c r="E11" s="43">
        <v>95288084.334800005</v>
      </c>
      <c r="F11" s="43">
        <v>0</v>
      </c>
      <c r="G11" s="43">
        <v>2997556.8377999999</v>
      </c>
      <c r="H11" s="43">
        <f t="shared" si="3"/>
        <v>1498778.4188999999</v>
      </c>
      <c r="I11" s="43">
        <f t="shared" si="0"/>
        <v>1498778.4188999999</v>
      </c>
      <c r="J11" s="43">
        <v>4630476.9269000003</v>
      </c>
      <c r="K11" s="43">
        <v>71965548.388300002</v>
      </c>
      <c r="L11" s="48">
        <f t="shared" si="1"/>
        <v>173382888.06889999</v>
      </c>
      <c r="M11" s="47"/>
      <c r="N11" s="155"/>
      <c r="O11" s="49">
        <v>30</v>
      </c>
      <c r="P11" s="153"/>
      <c r="Q11" s="43" t="s">
        <v>141</v>
      </c>
      <c r="R11" s="43">
        <v>108488483.5055</v>
      </c>
      <c r="S11" s="43">
        <f t="shared" si="4"/>
        <v>-11651464.66</v>
      </c>
      <c r="T11" s="43">
        <v>3412812.8174000001</v>
      </c>
      <c r="U11" s="43">
        <v>0</v>
      </c>
      <c r="V11" s="43">
        <f t="shared" si="5"/>
        <v>3412812.8174000001</v>
      </c>
      <c r="W11" s="43">
        <v>5271943.74</v>
      </c>
      <c r="X11" s="43">
        <v>90837974.420599997</v>
      </c>
      <c r="Y11" s="48">
        <f t="shared" si="2"/>
        <v>196359749.82349998</v>
      </c>
    </row>
    <row r="12" spans="1:25" ht="24.9" customHeight="1" x14ac:dyDescent="0.25">
      <c r="A12" s="155"/>
      <c r="B12" s="150"/>
      <c r="C12" s="39">
        <v>6</v>
      </c>
      <c r="D12" s="43" t="s">
        <v>142</v>
      </c>
      <c r="E12" s="43">
        <v>98407961.085600004</v>
      </c>
      <c r="F12" s="43">
        <v>0</v>
      </c>
      <c r="G12" s="43">
        <v>3095701.406</v>
      </c>
      <c r="H12" s="43">
        <f t="shared" si="3"/>
        <v>1547850.703</v>
      </c>
      <c r="I12" s="43">
        <f t="shared" si="0"/>
        <v>1547850.703</v>
      </c>
      <c r="J12" s="43">
        <v>4782085.7813999997</v>
      </c>
      <c r="K12" s="43">
        <v>74507414.468700007</v>
      </c>
      <c r="L12" s="48">
        <f t="shared" si="1"/>
        <v>179245312.03869998</v>
      </c>
      <c r="M12" s="47"/>
      <c r="N12" s="155"/>
      <c r="O12" s="49">
        <v>31</v>
      </c>
      <c r="P12" s="153"/>
      <c r="Q12" s="43" t="s">
        <v>109</v>
      </c>
      <c r="R12" s="43">
        <v>187573712.88929999</v>
      </c>
      <c r="S12" s="43">
        <f t="shared" si="4"/>
        <v>-11651464.66</v>
      </c>
      <c r="T12" s="43">
        <v>5900662.9171000002</v>
      </c>
      <c r="U12" s="43">
        <v>0</v>
      </c>
      <c r="V12" s="43">
        <f t="shared" si="5"/>
        <v>5900662.9171000002</v>
      </c>
      <c r="W12" s="43">
        <v>9115051.0128000006</v>
      </c>
      <c r="X12" s="43">
        <v>152664858.07089999</v>
      </c>
      <c r="Y12" s="48">
        <f t="shared" si="2"/>
        <v>343602820.23010004</v>
      </c>
    </row>
    <row r="13" spans="1:25" ht="24.9" customHeight="1" x14ac:dyDescent="0.25">
      <c r="A13" s="155"/>
      <c r="B13" s="150"/>
      <c r="C13" s="39">
        <v>7</v>
      </c>
      <c r="D13" s="43" t="s">
        <v>143</v>
      </c>
      <c r="E13" s="43">
        <v>95482080.377200007</v>
      </c>
      <c r="F13" s="43">
        <v>0</v>
      </c>
      <c r="G13" s="43">
        <v>3003659.5332999998</v>
      </c>
      <c r="H13" s="43">
        <f t="shared" si="3"/>
        <v>1501829.7666499999</v>
      </c>
      <c r="I13" s="43">
        <f t="shared" si="0"/>
        <v>1501829.7666499999</v>
      </c>
      <c r="J13" s="43">
        <v>4639904.0678000003</v>
      </c>
      <c r="K13" s="43">
        <v>71443804.578700006</v>
      </c>
      <c r="L13" s="48">
        <f t="shared" si="1"/>
        <v>173067618.79035002</v>
      </c>
      <c r="M13" s="47"/>
      <c r="N13" s="155"/>
      <c r="O13" s="49">
        <v>32</v>
      </c>
      <c r="P13" s="153"/>
      <c r="Q13" s="43" t="s">
        <v>144</v>
      </c>
      <c r="R13" s="43">
        <v>93951531.121900007</v>
      </c>
      <c r="S13" s="43">
        <f t="shared" si="4"/>
        <v>-11651464.66</v>
      </c>
      <c r="T13" s="43">
        <v>2955511.7673999998</v>
      </c>
      <c r="U13" s="43">
        <v>0</v>
      </c>
      <c r="V13" s="43">
        <f t="shared" si="5"/>
        <v>2955511.7673999998</v>
      </c>
      <c r="W13" s="43">
        <v>4565527.7901999997</v>
      </c>
      <c r="X13" s="43">
        <v>79799968.199399993</v>
      </c>
      <c r="Y13" s="48">
        <f t="shared" si="2"/>
        <v>169621074.2189</v>
      </c>
    </row>
    <row r="14" spans="1:25" ht="24.9" customHeight="1" x14ac:dyDescent="0.25">
      <c r="A14" s="155"/>
      <c r="B14" s="150"/>
      <c r="C14" s="39">
        <v>8</v>
      </c>
      <c r="D14" s="43" t="s">
        <v>145</v>
      </c>
      <c r="E14" s="43">
        <v>93100982.238900006</v>
      </c>
      <c r="F14" s="43">
        <v>0</v>
      </c>
      <c r="G14" s="43">
        <v>2928755.3409000002</v>
      </c>
      <c r="H14" s="43">
        <f t="shared" si="3"/>
        <v>1464377.6704500001</v>
      </c>
      <c r="I14" s="43">
        <f t="shared" si="0"/>
        <v>1464377.6704500001</v>
      </c>
      <c r="J14" s="43">
        <v>4524195.7915000003</v>
      </c>
      <c r="K14" s="43">
        <v>68162518.843799993</v>
      </c>
      <c r="L14" s="48">
        <f t="shared" si="1"/>
        <v>167252074.54465002</v>
      </c>
      <c r="M14" s="47"/>
      <c r="N14" s="155"/>
      <c r="O14" s="49">
        <v>33</v>
      </c>
      <c r="P14" s="153"/>
      <c r="Q14" s="43" t="s">
        <v>146</v>
      </c>
      <c r="R14" s="43">
        <v>92981110.286699995</v>
      </c>
      <c r="S14" s="43">
        <f t="shared" si="4"/>
        <v>-11651464.66</v>
      </c>
      <c r="T14" s="43">
        <v>2924984.4287999999</v>
      </c>
      <c r="U14" s="43">
        <v>0</v>
      </c>
      <c r="V14" s="43">
        <f t="shared" si="5"/>
        <v>2924984.4287999999</v>
      </c>
      <c r="W14" s="43">
        <v>4518370.6738</v>
      </c>
      <c r="X14" s="43">
        <v>73235943.404100001</v>
      </c>
      <c r="Y14" s="48">
        <f t="shared" si="2"/>
        <v>162008944.13340002</v>
      </c>
    </row>
    <row r="15" spans="1:25" ht="24.9" customHeight="1" x14ac:dyDescent="0.25">
      <c r="A15" s="155"/>
      <c r="B15" s="150"/>
      <c r="C15" s="39">
        <v>9</v>
      </c>
      <c r="D15" s="43" t="s">
        <v>147</v>
      </c>
      <c r="E15" s="43">
        <v>100442701.7528</v>
      </c>
      <c r="F15" s="43">
        <v>0</v>
      </c>
      <c r="G15" s="43">
        <v>3159709.9423000002</v>
      </c>
      <c r="H15" s="43">
        <f t="shared" si="3"/>
        <v>1579854.9711500001</v>
      </c>
      <c r="I15" s="43">
        <f t="shared" si="0"/>
        <v>1579854.9711500001</v>
      </c>
      <c r="J15" s="43">
        <v>4880962.9890999999</v>
      </c>
      <c r="K15" s="43">
        <v>76153547.676499993</v>
      </c>
      <c r="L15" s="48">
        <f t="shared" si="1"/>
        <v>183057067.38954997</v>
      </c>
      <c r="M15" s="47"/>
      <c r="N15" s="155"/>
      <c r="O15" s="49">
        <v>34</v>
      </c>
      <c r="P15" s="153"/>
      <c r="Q15" s="43" t="s">
        <v>148</v>
      </c>
      <c r="R15" s="43">
        <v>111300743.9409</v>
      </c>
      <c r="S15" s="43">
        <f t="shared" si="4"/>
        <v>-11651464.66</v>
      </c>
      <c r="T15" s="43">
        <v>3501280.4421999999</v>
      </c>
      <c r="U15" s="43">
        <v>0</v>
      </c>
      <c r="V15" s="43">
        <f t="shared" si="5"/>
        <v>3501280.4421999999</v>
      </c>
      <c r="W15" s="43">
        <v>5408604.1330000004</v>
      </c>
      <c r="X15" s="43">
        <v>93090305.790199995</v>
      </c>
      <c r="Y15" s="48">
        <f t="shared" si="2"/>
        <v>201649469.64630002</v>
      </c>
    </row>
    <row r="16" spans="1:25" ht="24.9" customHeight="1" x14ac:dyDescent="0.25">
      <c r="A16" s="155"/>
      <c r="B16" s="150"/>
      <c r="C16" s="39">
        <v>10</v>
      </c>
      <c r="D16" s="43" t="s">
        <v>149</v>
      </c>
      <c r="E16" s="43">
        <v>101929018.5519</v>
      </c>
      <c r="F16" s="43">
        <v>0</v>
      </c>
      <c r="G16" s="43">
        <v>3206466.2510000002</v>
      </c>
      <c r="H16" s="43">
        <f t="shared" si="3"/>
        <v>1603233.1255000001</v>
      </c>
      <c r="I16" s="43">
        <f t="shared" si="0"/>
        <v>1603233.1255000001</v>
      </c>
      <c r="J16" s="43">
        <v>4953189.8125</v>
      </c>
      <c r="K16" s="43">
        <v>78981234.413900003</v>
      </c>
      <c r="L16" s="48">
        <f t="shared" si="1"/>
        <v>187466675.90380001</v>
      </c>
      <c r="M16" s="47"/>
      <c r="N16" s="155"/>
      <c r="O16" s="49">
        <v>35</v>
      </c>
      <c r="P16" s="153"/>
      <c r="Q16" s="43" t="s">
        <v>150</v>
      </c>
      <c r="R16" s="43">
        <v>91833841.5748</v>
      </c>
      <c r="S16" s="43">
        <f t="shared" si="4"/>
        <v>-11651464.66</v>
      </c>
      <c r="T16" s="43">
        <v>2888893.8388999999</v>
      </c>
      <c r="U16" s="43">
        <v>0</v>
      </c>
      <c r="V16" s="43">
        <f t="shared" si="5"/>
        <v>2888893.8388999999</v>
      </c>
      <c r="W16" s="43">
        <v>4462619.7230000002</v>
      </c>
      <c r="X16" s="43">
        <v>79019693.953799993</v>
      </c>
      <c r="Y16" s="48">
        <f t="shared" si="2"/>
        <v>166553584.4305</v>
      </c>
    </row>
    <row r="17" spans="1:25" ht="24.9" customHeight="1" x14ac:dyDescent="0.25">
      <c r="A17" s="155"/>
      <c r="B17" s="150"/>
      <c r="C17" s="39">
        <v>11</v>
      </c>
      <c r="D17" s="43" t="s">
        <v>151</v>
      </c>
      <c r="E17" s="43">
        <v>111467534.94419999</v>
      </c>
      <c r="F17" s="43">
        <v>0</v>
      </c>
      <c r="G17" s="43">
        <v>3506527.3261000002</v>
      </c>
      <c r="H17" s="43">
        <f t="shared" si="3"/>
        <v>1753263.6630500001</v>
      </c>
      <c r="I17" s="43">
        <f t="shared" si="0"/>
        <v>1753263.6630500001</v>
      </c>
      <c r="J17" s="43">
        <v>5416709.2586000003</v>
      </c>
      <c r="K17" s="43">
        <v>89268355.858099997</v>
      </c>
      <c r="L17" s="48">
        <f t="shared" si="1"/>
        <v>207905863.72394997</v>
      </c>
      <c r="M17" s="47"/>
      <c r="N17" s="155"/>
      <c r="O17" s="49">
        <v>36</v>
      </c>
      <c r="P17" s="153"/>
      <c r="Q17" s="43" t="s">
        <v>152</v>
      </c>
      <c r="R17" s="43">
        <v>116232514.1635</v>
      </c>
      <c r="S17" s="43">
        <f t="shared" si="4"/>
        <v>-11651464.66</v>
      </c>
      <c r="T17" s="43">
        <v>3656423.2563</v>
      </c>
      <c r="U17" s="43">
        <v>0</v>
      </c>
      <c r="V17" s="43">
        <f t="shared" si="5"/>
        <v>3656423.2563</v>
      </c>
      <c r="W17" s="43">
        <v>5648261.0470000003</v>
      </c>
      <c r="X17" s="43">
        <v>97275721.388899997</v>
      </c>
      <c r="Y17" s="48">
        <f t="shared" si="2"/>
        <v>211161455.19569999</v>
      </c>
    </row>
    <row r="18" spans="1:25" ht="24.9" customHeight="1" x14ac:dyDescent="0.25">
      <c r="A18" s="155"/>
      <c r="B18" s="150"/>
      <c r="C18" s="39">
        <v>12</v>
      </c>
      <c r="D18" s="43" t="s">
        <v>153</v>
      </c>
      <c r="E18" s="43">
        <v>107323420.7343</v>
      </c>
      <c r="F18" s="43">
        <v>0</v>
      </c>
      <c r="G18" s="43">
        <v>3376162.4649</v>
      </c>
      <c r="H18" s="43">
        <f t="shared" si="3"/>
        <v>1688081.23245</v>
      </c>
      <c r="I18" s="43">
        <f t="shared" si="0"/>
        <v>1688081.23245</v>
      </c>
      <c r="J18" s="43">
        <v>5215328.0957000004</v>
      </c>
      <c r="K18" s="43">
        <v>85148662.862499997</v>
      </c>
      <c r="L18" s="48">
        <f t="shared" si="1"/>
        <v>199375492.92495</v>
      </c>
      <c r="M18" s="47"/>
      <c r="N18" s="155"/>
      <c r="O18" s="49">
        <v>37</v>
      </c>
      <c r="P18" s="153"/>
      <c r="Q18" s="43" t="s">
        <v>154</v>
      </c>
      <c r="R18" s="43">
        <v>102070780.9166</v>
      </c>
      <c r="S18" s="43">
        <f t="shared" si="4"/>
        <v>-11651464.66</v>
      </c>
      <c r="T18" s="43">
        <v>3210925.7880000002</v>
      </c>
      <c r="U18" s="43">
        <v>0</v>
      </c>
      <c r="V18" s="43">
        <f t="shared" si="5"/>
        <v>3210925.7880000002</v>
      </c>
      <c r="W18" s="43">
        <v>4960078.6840000004</v>
      </c>
      <c r="X18" s="43">
        <v>89053452.341000006</v>
      </c>
      <c r="Y18" s="48">
        <f t="shared" si="2"/>
        <v>187643773.06960002</v>
      </c>
    </row>
    <row r="19" spans="1:25" ht="24.9" customHeight="1" x14ac:dyDescent="0.25">
      <c r="A19" s="155"/>
      <c r="B19" s="150"/>
      <c r="C19" s="39">
        <v>13</v>
      </c>
      <c r="D19" s="43" t="s">
        <v>155</v>
      </c>
      <c r="E19" s="43">
        <v>81954531.372299999</v>
      </c>
      <c r="F19" s="43">
        <v>0</v>
      </c>
      <c r="G19" s="43">
        <v>2578112.1283999998</v>
      </c>
      <c r="H19" s="43">
        <f t="shared" si="3"/>
        <v>1289056.0641999999</v>
      </c>
      <c r="I19" s="43">
        <f t="shared" si="0"/>
        <v>1289056.0641999999</v>
      </c>
      <c r="J19" s="43">
        <v>3982539.5715999999</v>
      </c>
      <c r="K19" s="43">
        <v>63023560.318700001</v>
      </c>
      <c r="L19" s="48">
        <f t="shared" si="1"/>
        <v>150249687.32679999</v>
      </c>
      <c r="M19" s="47"/>
      <c r="N19" s="155"/>
      <c r="O19" s="49">
        <v>38</v>
      </c>
      <c r="P19" s="153"/>
      <c r="Q19" s="43" t="s">
        <v>156</v>
      </c>
      <c r="R19" s="43">
        <v>106138672.2978</v>
      </c>
      <c r="S19" s="43">
        <f t="shared" si="4"/>
        <v>-11651464.66</v>
      </c>
      <c r="T19" s="43">
        <v>3338892.844</v>
      </c>
      <c r="U19" s="43">
        <v>0</v>
      </c>
      <c r="V19" s="43">
        <f t="shared" si="5"/>
        <v>3338892.844</v>
      </c>
      <c r="W19" s="43">
        <v>5157755.8365000002</v>
      </c>
      <c r="X19" s="43">
        <v>92060866.983099997</v>
      </c>
      <c r="Y19" s="48">
        <f t="shared" si="2"/>
        <v>195044723.30140001</v>
      </c>
    </row>
    <row r="20" spans="1:25" ht="24.9" customHeight="1" x14ac:dyDescent="0.25">
      <c r="A20" s="155"/>
      <c r="B20" s="150"/>
      <c r="C20" s="39">
        <v>14</v>
      </c>
      <c r="D20" s="43" t="s">
        <v>157</v>
      </c>
      <c r="E20" s="43">
        <v>77435837.9472</v>
      </c>
      <c r="F20" s="43">
        <v>0</v>
      </c>
      <c r="G20" s="43">
        <v>2435963.8160000001</v>
      </c>
      <c r="H20" s="43">
        <f t="shared" si="3"/>
        <v>1217981.9080000001</v>
      </c>
      <c r="I20" s="43">
        <f t="shared" si="0"/>
        <v>1217981.9080000001</v>
      </c>
      <c r="J20" s="43">
        <v>3762955.9186</v>
      </c>
      <c r="K20" s="43">
        <v>59187911.693599999</v>
      </c>
      <c r="L20" s="48">
        <f t="shared" si="1"/>
        <v>141604687.46740001</v>
      </c>
      <c r="M20" s="47"/>
      <c r="N20" s="155"/>
      <c r="O20" s="49">
        <v>39</v>
      </c>
      <c r="P20" s="153"/>
      <c r="Q20" s="43" t="s">
        <v>158</v>
      </c>
      <c r="R20" s="43">
        <v>83558043.542999998</v>
      </c>
      <c r="S20" s="43">
        <f t="shared" si="4"/>
        <v>-11651464.66</v>
      </c>
      <c r="T20" s="43">
        <v>2628555.1497</v>
      </c>
      <c r="U20" s="43">
        <v>0</v>
      </c>
      <c r="V20" s="43">
        <f t="shared" si="5"/>
        <v>2628555.1497</v>
      </c>
      <c r="W20" s="43">
        <v>4060461.4457</v>
      </c>
      <c r="X20" s="43">
        <v>72096536.310299993</v>
      </c>
      <c r="Y20" s="48">
        <f t="shared" si="2"/>
        <v>150692131.78869998</v>
      </c>
    </row>
    <row r="21" spans="1:25" ht="24.9" customHeight="1" x14ac:dyDescent="0.25">
      <c r="A21" s="155"/>
      <c r="B21" s="150"/>
      <c r="C21" s="39">
        <v>15</v>
      </c>
      <c r="D21" s="43" t="s">
        <v>159</v>
      </c>
      <c r="E21" s="43">
        <v>80633389.372700006</v>
      </c>
      <c r="F21" s="43">
        <v>0</v>
      </c>
      <c r="G21" s="43">
        <v>2536551.8613</v>
      </c>
      <c r="H21" s="43">
        <f t="shared" si="3"/>
        <v>1268275.93065</v>
      </c>
      <c r="I21" s="43">
        <f t="shared" si="0"/>
        <v>1268275.93065</v>
      </c>
      <c r="J21" s="43">
        <v>3918339.3352000001</v>
      </c>
      <c r="K21" s="43">
        <v>63982270.624200001</v>
      </c>
      <c r="L21" s="48">
        <f t="shared" si="1"/>
        <v>149802275.26275</v>
      </c>
      <c r="M21" s="47"/>
      <c r="N21" s="155"/>
      <c r="O21" s="49">
        <v>40</v>
      </c>
      <c r="P21" s="153"/>
      <c r="Q21" s="43" t="s">
        <v>160</v>
      </c>
      <c r="R21" s="43">
        <v>92125710.401299998</v>
      </c>
      <c r="S21" s="43">
        <f t="shared" si="4"/>
        <v>-11651464.66</v>
      </c>
      <c r="T21" s="43">
        <v>2898075.4002999999</v>
      </c>
      <c r="U21" s="43">
        <v>0</v>
      </c>
      <c r="V21" s="43">
        <f t="shared" si="5"/>
        <v>2898075.4002999999</v>
      </c>
      <c r="W21" s="43">
        <v>4476802.943</v>
      </c>
      <c r="X21" s="43">
        <v>81776652.189700007</v>
      </c>
      <c r="Y21" s="48">
        <f t="shared" si="2"/>
        <v>169625776.27430001</v>
      </c>
    </row>
    <row r="22" spans="1:25" ht="24.9" customHeight="1" x14ac:dyDescent="0.25">
      <c r="A22" s="155"/>
      <c r="B22" s="150"/>
      <c r="C22" s="39">
        <v>16</v>
      </c>
      <c r="D22" s="43" t="s">
        <v>161</v>
      </c>
      <c r="E22" s="43">
        <v>120198381.1795</v>
      </c>
      <c r="F22" s="43">
        <v>0</v>
      </c>
      <c r="G22" s="43">
        <v>3781180.8467000001</v>
      </c>
      <c r="H22" s="43">
        <f t="shared" si="3"/>
        <v>1890590.4233500001</v>
      </c>
      <c r="I22" s="43">
        <f t="shared" si="0"/>
        <v>1890590.4233500001</v>
      </c>
      <c r="J22" s="43">
        <v>5840980.3762999997</v>
      </c>
      <c r="K22" s="43">
        <v>85314664.9164</v>
      </c>
      <c r="L22" s="48">
        <f t="shared" si="1"/>
        <v>213244616.89555001</v>
      </c>
      <c r="M22" s="47"/>
      <c r="N22" s="155"/>
      <c r="O22" s="49">
        <v>41</v>
      </c>
      <c r="P22" s="153"/>
      <c r="Q22" s="43" t="s">
        <v>162</v>
      </c>
      <c r="R22" s="43">
        <v>113594272.6895</v>
      </c>
      <c r="S22" s="43">
        <f t="shared" si="4"/>
        <v>-11651464.66</v>
      </c>
      <c r="T22" s="43">
        <v>3573429.8912999998</v>
      </c>
      <c r="U22" s="43">
        <v>0</v>
      </c>
      <c r="V22" s="43">
        <f t="shared" si="5"/>
        <v>3573429.8912999998</v>
      </c>
      <c r="W22" s="43">
        <v>5520057.0185000002</v>
      </c>
      <c r="X22" s="43">
        <v>93736228.179000005</v>
      </c>
      <c r="Y22" s="48">
        <f t="shared" si="2"/>
        <v>204772523.11830002</v>
      </c>
    </row>
    <row r="23" spans="1:25" ht="24.9" customHeight="1" x14ac:dyDescent="0.25">
      <c r="A23" s="155"/>
      <c r="B23" s="151"/>
      <c r="C23" s="39">
        <v>17</v>
      </c>
      <c r="D23" s="43" t="s">
        <v>163</v>
      </c>
      <c r="E23" s="43">
        <v>103858452.4472</v>
      </c>
      <c r="F23" s="43">
        <v>0</v>
      </c>
      <c r="G23" s="43">
        <v>3267162.0641000001</v>
      </c>
      <c r="H23" s="43">
        <f t="shared" si="3"/>
        <v>1633581.03205</v>
      </c>
      <c r="I23" s="43">
        <f t="shared" si="0"/>
        <v>1633581.03205</v>
      </c>
      <c r="J23" s="43">
        <v>5046949.6902000001</v>
      </c>
      <c r="K23" s="43">
        <v>72058722.692900002</v>
      </c>
      <c r="L23" s="48">
        <f t="shared" si="1"/>
        <v>182597705.86234999</v>
      </c>
      <c r="M23" s="47"/>
      <c r="N23" s="155"/>
      <c r="O23" s="49">
        <v>42</v>
      </c>
      <c r="P23" s="153"/>
      <c r="Q23" s="43" t="s">
        <v>164</v>
      </c>
      <c r="R23" s="43">
        <v>132811207.50660001</v>
      </c>
      <c r="S23" s="43">
        <f t="shared" si="4"/>
        <v>-11651464.66</v>
      </c>
      <c r="T23" s="43">
        <v>4177953.0565999998</v>
      </c>
      <c r="U23" s="43">
        <v>0</v>
      </c>
      <c r="V23" s="43">
        <f t="shared" si="5"/>
        <v>4177953.0565999998</v>
      </c>
      <c r="W23" s="43">
        <v>6453894.3801999995</v>
      </c>
      <c r="X23" s="43">
        <v>116006824.74089999</v>
      </c>
      <c r="Y23" s="48">
        <f t="shared" si="2"/>
        <v>247798415.02430001</v>
      </c>
    </row>
    <row r="24" spans="1:25" ht="24.9" customHeight="1" x14ac:dyDescent="0.25">
      <c r="A24" s="39"/>
      <c r="B24" s="162" t="s">
        <v>165</v>
      </c>
      <c r="C24" s="163"/>
      <c r="D24" s="44"/>
      <c r="E24" s="44">
        <f>SUM(E7:E23)</f>
        <v>1708519986.1197999</v>
      </c>
      <c r="F24" s="44">
        <f t="shared" ref="F24:L24" si="6">SUM(F7:F23)</f>
        <v>0</v>
      </c>
      <c r="G24" s="44">
        <f t="shared" si="6"/>
        <v>53746339.878199995</v>
      </c>
      <c r="H24" s="44">
        <f t="shared" si="6"/>
        <v>26873169.939099997</v>
      </c>
      <c r="I24" s="44">
        <f t="shared" si="6"/>
        <v>26873169.939099997</v>
      </c>
      <c r="J24" s="44">
        <f t="shared" si="6"/>
        <v>83024676.485500008</v>
      </c>
      <c r="K24" s="44">
        <f t="shared" si="6"/>
        <v>1302235908.7414</v>
      </c>
      <c r="L24" s="44">
        <f t="shared" si="6"/>
        <v>3120653741.2858005</v>
      </c>
      <c r="M24" s="47"/>
      <c r="N24" s="155"/>
      <c r="O24" s="49">
        <v>43</v>
      </c>
      <c r="P24" s="153"/>
      <c r="Q24" s="43" t="s">
        <v>166</v>
      </c>
      <c r="R24" s="43">
        <v>86672855.873099998</v>
      </c>
      <c r="S24" s="43">
        <f t="shared" si="4"/>
        <v>-11651464.66</v>
      </c>
      <c r="T24" s="43">
        <v>2726540.4021000001</v>
      </c>
      <c r="U24" s="43">
        <v>0</v>
      </c>
      <c r="V24" s="43">
        <f t="shared" si="5"/>
        <v>2726540.4021000001</v>
      </c>
      <c r="W24" s="43">
        <v>4211824.1972000003</v>
      </c>
      <c r="X24" s="43">
        <v>77110993.295000002</v>
      </c>
      <c r="Y24" s="48">
        <f t="shared" si="2"/>
        <v>159070749.1074</v>
      </c>
    </row>
    <row r="25" spans="1:25" ht="24.9" customHeight="1" x14ac:dyDescent="0.25">
      <c r="A25" s="155">
        <v>2</v>
      </c>
      <c r="B25" s="149" t="s">
        <v>167</v>
      </c>
      <c r="C25" s="39">
        <v>1</v>
      </c>
      <c r="D25" s="43" t="s">
        <v>168</v>
      </c>
      <c r="E25" s="43">
        <v>106510231.9428</v>
      </c>
      <c r="F25" s="43">
        <f>-1388888.89</f>
        <v>-1388888.89</v>
      </c>
      <c r="G25" s="43">
        <v>3350581.3061000002</v>
      </c>
      <c r="H25" s="43">
        <v>0</v>
      </c>
      <c r="I25" s="43">
        <f t="shared" ref="I25:I77" si="7">G25-H25</f>
        <v>3350581.3061000002</v>
      </c>
      <c r="J25" s="43">
        <v>5175811.5920000002</v>
      </c>
      <c r="K25" s="43">
        <v>80674234.356800005</v>
      </c>
      <c r="L25" s="48">
        <f t="shared" ref="L25:L45" si="8">E25+F25+I25+J25+K25</f>
        <v>194321970.30769998</v>
      </c>
      <c r="M25" s="47"/>
      <c r="N25" s="155"/>
      <c r="O25" s="49">
        <v>44</v>
      </c>
      <c r="P25" s="154"/>
      <c r="Q25" s="43" t="s">
        <v>169</v>
      </c>
      <c r="R25" s="43">
        <v>101915213.3299</v>
      </c>
      <c r="S25" s="43">
        <f t="shared" si="4"/>
        <v>-11651464.66</v>
      </c>
      <c r="T25" s="43">
        <v>3206031.9685</v>
      </c>
      <c r="U25" s="43">
        <v>0</v>
      </c>
      <c r="V25" s="43">
        <f t="shared" si="5"/>
        <v>3206031.9685</v>
      </c>
      <c r="W25" s="43">
        <v>4952518.9546999997</v>
      </c>
      <c r="X25" s="43">
        <v>86218821.937900007</v>
      </c>
      <c r="Y25" s="48">
        <f t="shared" si="2"/>
        <v>184641121.53100002</v>
      </c>
    </row>
    <row r="26" spans="1:25" ht="24.9" customHeight="1" x14ac:dyDescent="0.25">
      <c r="A26" s="155"/>
      <c r="B26" s="150"/>
      <c r="C26" s="39">
        <v>2</v>
      </c>
      <c r="D26" s="43" t="s">
        <v>170</v>
      </c>
      <c r="E26" s="43">
        <v>130117946.7359</v>
      </c>
      <c r="F26" s="43">
        <f t="shared" ref="F26:F45" si="9">-1388888.89</f>
        <v>-1388888.89</v>
      </c>
      <c r="G26" s="43">
        <v>4093228.9035999998</v>
      </c>
      <c r="H26" s="43">
        <v>0</v>
      </c>
      <c r="I26" s="43">
        <f t="shared" si="7"/>
        <v>4093228.9035999998</v>
      </c>
      <c r="J26" s="43">
        <v>6323016.7165000001</v>
      </c>
      <c r="K26" s="43">
        <v>85040023.782499999</v>
      </c>
      <c r="L26" s="48">
        <f t="shared" si="8"/>
        <v>224185327.24850002</v>
      </c>
      <c r="M26" s="47"/>
      <c r="N26" s="50"/>
      <c r="O26" s="163"/>
      <c r="P26" s="164"/>
      <c r="Q26" s="44"/>
      <c r="R26" s="44">
        <f>2003130022.1986+2701114589.92</f>
        <v>4704244612.1185999</v>
      </c>
      <c r="S26" s="44">
        <v>-512664445.04000002</v>
      </c>
      <c r="T26" s="44">
        <f>63014133.7929+84971217.18</f>
        <v>147985350.9729</v>
      </c>
      <c r="U26" s="44">
        <v>0</v>
      </c>
      <c r="V26" s="44">
        <f>63014133.7929+84971217.18</f>
        <v>147985350.9729</v>
      </c>
      <c r="W26" s="44">
        <f>97341104.2323+131259316.13</f>
        <v>228600420.36229998</v>
      </c>
      <c r="X26" s="44">
        <f>1698495003.4412+2294620801.26</f>
        <v>3993115804.7012005</v>
      </c>
      <c r="Y26" s="51">
        <f t="shared" ref="Y26:Y82" si="10">R26+S26+V26+W26+X26</f>
        <v>8561281743.1150007</v>
      </c>
    </row>
    <row r="27" spans="1:25" ht="24.9" customHeight="1" x14ac:dyDescent="0.25">
      <c r="A27" s="155"/>
      <c r="B27" s="150"/>
      <c r="C27" s="39">
        <v>3</v>
      </c>
      <c r="D27" s="43" t="s">
        <v>171</v>
      </c>
      <c r="E27" s="43">
        <v>110795468.9218</v>
      </c>
      <c r="F27" s="43">
        <f t="shared" si="9"/>
        <v>-1388888.89</v>
      </c>
      <c r="G27" s="43">
        <v>3485385.5841000001</v>
      </c>
      <c r="H27" s="43">
        <v>0</v>
      </c>
      <c r="I27" s="43">
        <f t="shared" si="7"/>
        <v>3485385.5841000001</v>
      </c>
      <c r="J27" s="43">
        <v>5384050.5455</v>
      </c>
      <c r="K27" s="43">
        <v>78064061.983799994</v>
      </c>
      <c r="L27" s="48">
        <f t="shared" si="8"/>
        <v>196340078.14519998</v>
      </c>
      <c r="M27" s="47"/>
      <c r="N27" s="149">
        <v>20</v>
      </c>
      <c r="O27" s="49">
        <v>1</v>
      </c>
      <c r="P27" s="149" t="s">
        <v>104</v>
      </c>
      <c r="Q27" s="43" t="s">
        <v>172</v>
      </c>
      <c r="R27" s="43">
        <v>103560770.484</v>
      </c>
      <c r="S27" s="43">
        <v>0</v>
      </c>
      <c r="T27" s="43">
        <v>3257797.6340000001</v>
      </c>
      <c r="U27" s="43">
        <v>0</v>
      </c>
      <c r="V27" s="43">
        <f t="shared" si="5"/>
        <v>3257797.6340000001</v>
      </c>
      <c r="W27" s="43">
        <v>5032483.9836999997</v>
      </c>
      <c r="X27" s="43">
        <v>76252663.622299999</v>
      </c>
      <c r="Y27" s="48">
        <f t="shared" si="10"/>
        <v>188103715.72400001</v>
      </c>
    </row>
    <row r="28" spans="1:25" ht="24.9" customHeight="1" x14ac:dyDescent="0.25">
      <c r="A28" s="155"/>
      <c r="B28" s="150"/>
      <c r="C28" s="39">
        <v>4</v>
      </c>
      <c r="D28" s="43" t="s">
        <v>173</v>
      </c>
      <c r="E28" s="43">
        <v>97003029.446400002</v>
      </c>
      <c r="F28" s="43">
        <f t="shared" si="9"/>
        <v>-1388888.89</v>
      </c>
      <c r="G28" s="43">
        <v>3051505.2982999999</v>
      </c>
      <c r="H28" s="43">
        <v>0</v>
      </c>
      <c r="I28" s="43">
        <f t="shared" si="7"/>
        <v>3051505.2982999999</v>
      </c>
      <c r="J28" s="43">
        <v>4713813.8290999997</v>
      </c>
      <c r="K28" s="43">
        <v>72558865.464300007</v>
      </c>
      <c r="L28" s="48">
        <f t="shared" si="8"/>
        <v>175938325.14810002</v>
      </c>
      <c r="M28" s="47"/>
      <c r="N28" s="150"/>
      <c r="O28" s="49">
        <v>2</v>
      </c>
      <c r="P28" s="150"/>
      <c r="Q28" s="43" t="s">
        <v>174</v>
      </c>
      <c r="R28" s="43">
        <v>106713302.5548</v>
      </c>
      <c r="S28" s="43">
        <v>0</v>
      </c>
      <c r="T28" s="43">
        <v>3356969.4678000002</v>
      </c>
      <c r="U28" s="43">
        <v>0</v>
      </c>
      <c r="V28" s="43">
        <f t="shared" si="5"/>
        <v>3356969.4678000002</v>
      </c>
      <c r="W28" s="43">
        <v>5185679.7072000001</v>
      </c>
      <c r="X28" s="43">
        <v>81937426.565799996</v>
      </c>
      <c r="Y28" s="48">
        <f t="shared" si="10"/>
        <v>197193378.2956</v>
      </c>
    </row>
    <row r="29" spans="1:25" ht="24.9" customHeight="1" x14ac:dyDescent="0.25">
      <c r="A29" s="155"/>
      <c r="B29" s="150"/>
      <c r="C29" s="39">
        <v>5</v>
      </c>
      <c r="D29" s="43" t="s">
        <v>175</v>
      </c>
      <c r="E29" s="43">
        <v>95987973.715200007</v>
      </c>
      <c r="F29" s="43">
        <f t="shared" si="9"/>
        <v>-1388888.89</v>
      </c>
      <c r="G29" s="43">
        <v>3019573.8426000001</v>
      </c>
      <c r="H29" s="43">
        <v>0</v>
      </c>
      <c r="I29" s="43">
        <f t="shared" si="7"/>
        <v>3019573.8426000001</v>
      </c>
      <c r="J29" s="43">
        <v>4664487.7022000002</v>
      </c>
      <c r="K29" s="43">
        <v>75212637.598499998</v>
      </c>
      <c r="L29" s="48">
        <f t="shared" si="8"/>
        <v>177495783.96850002</v>
      </c>
      <c r="M29" s="47"/>
      <c r="N29" s="150"/>
      <c r="O29" s="49">
        <v>3</v>
      </c>
      <c r="P29" s="150"/>
      <c r="Q29" s="43" t="s">
        <v>176</v>
      </c>
      <c r="R29" s="43">
        <v>116093991.6981</v>
      </c>
      <c r="S29" s="43">
        <v>1E-4</v>
      </c>
      <c r="T29" s="43">
        <v>3652065.6394000002</v>
      </c>
      <c r="U29" s="43">
        <v>0</v>
      </c>
      <c r="V29" s="43">
        <f t="shared" si="5"/>
        <v>3652065.6394000002</v>
      </c>
      <c r="W29" s="43">
        <v>5641529.6168</v>
      </c>
      <c r="X29" s="43">
        <v>85878037.5792</v>
      </c>
      <c r="Y29" s="48">
        <f t="shared" si="10"/>
        <v>211265624.5336</v>
      </c>
    </row>
    <row r="30" spans="1:25" ht="24.9" customHeight="1" x14ac:dyDescent="0.25">
      <c r="A30" s="155"/>
      <c r="B30" s="150"/>
      <c r="C30" s="39">
        <v>6</v>
      </c>
      <c r="D30" s="43" t="s">
        <v>177</v>
      </c>
      <c r="E30" s="43">
        <v>102624975.85250001</v>
      </c>
      <c r="F30" s="43">
        <f t="shared" si="9"/>
        <v>-1388888.89</v>
      </c>
      <c r="G30" s="43">
        <v>3228359.5608999999</v>
      </c>
      <c r="H30" s="43">
        <v>0</v>
      </c>
      <c r="I30" s="43">
        <f t="shared" si="7"/>
        <v>3228359.5608999999</v>
      </c>
      <c r="J30" s="43">
        <v>4987009.5104</v>
      </c>
      <c r="K30" s="43">
        <v>80276023.204099998</v>
      </c>
      <c r="L30" s="48">
        <f t="shared" si="8"/>
        <v>189727479.23790002</v>
      </c>
      <c r="M30" s="47"/>
      <c r="N30" s="150"/>
      <c r="O30" s="49">
        <v>4</v>
      </c>
      <c r="P30" s="150"/>
      <c r="Q30" s="43" t="s">
        <v>178</v>
      </c>
      <c r="R30" s="43">
        <v>108849663.11210001</v>
      </c>
      <c r="S30" s="43">
        <v>0</v>
      </c>
      <c r="T30" s="43">
        <v>3424174.7459</v>
      </c>
      <c r="U30" s="43">
        <v>0</v>
      </c>
      <c r="V30" s="43">
        <f t="shared" si="5"/>
        <v>3424174.7459</v>
      </c>
      <c r="W30" s="43">
        <v>5289495.0828</v>
      </c>
      <c r="X30" s="43">
        <v>84012452.239800006</v>
      </c>
      <c r="Y30" s="48">
        <f t="shared" si="10"/>
        <v>201575785.18060002</v>
      </c>
    </row>
    <row r="31" spans="1:25" ht="24.9" customHeight="1" x14ac:dyDescent="0.25">
      <c r="A31" s="155"/>
      <c r="B31" s="150"/>
      <c r="C31" s="39">
        <v>7</v>
      </c>
      <c r="D31" s="43" t="s">
        <v>179</v>
      </c>
      <c r="E31" s="43">
        <v>111783204.123</v>
      </c>
      <c r="F31" s="43">
        <f t="shared" si="9"/>
        <v>-1388888.89</v>
      </c>
      <c r="G31" s="43">
        <v>3516457.5950000002</v>
      </c>
      <c r="H31" s="43">
        <v>0</v>
      </c>
      <c r="I31" s="43">
        <f t="shared" si="7"/>
        <v>3516457.5950000002</v>
      </c>
      <c r="J31" s="43">
        <v>5432049.0449999999</v>
      </c>
      <c r="K31" s="43">
        <v>78877762.713</v>
      </c>
      <c r="L31" s="48">
        <f t="shared" si="8"/>
        <v>198220584.586</v>
      </c>
      <c r="M31" s="47"/>
      <c r="N31" s="150"/>
      <c r="O31" s="49">
        <v>5</v>
      </c>
      <c r="P31" s="150"/>
      <c r="Q31" s="43" t="s">
        <v>180</v>
      </c>
      <c r="R31" s="43">
        <v>101798185.65019999</v>
      </c>
      <c r="S31" s="43">
        <v>0</v>
      </c>
      <c r="T31" s="43">
        <v>3202350.5310999998</v>
      </c>
      <c r="U31" s="43">
        <v>0</v>
      </c>
      <c r="V31" s="43">
        <f t="shared" si="5"/>
        <v>3202350.5310999998</v>
      </c>
      <c r="W31" s="43">
        <v>4946832.0528999995</v>
      </c>
      <c r="X31" s="43">
        <v>76734683.204899997</v>
      </c>
      <c r="Y31" s="48">
        <f t="shared" si="10"/>
        <v>186682051.4391</v>
      </c>
    </row>
    <row r="32" spans="1:25" ht="24.9" customHeight="1" x14ac:dyDescent="0.25">
      <c r="A32" s="155"/>
      <c r="B32" s="150"/>
      <c r="C32" s="39">
        <v>8</v>
      </c>
      <c r="D32" s="43" t="s">
        <v>181</v>
      </c>
      <c r="E32" s="43">
        <v>116934556.391</v>
      </c>
      <c r="F32" s="43">
        <f t="shared" si="9"/>
        <v>-1388888.89</v>
      </c>
      <c r="G32" s="43">
        <v>3678507.9849</v>
      </c>
      <c r="H32" s="43">
        <v>0</v>
      </c>
      <c r="I32" s="43">
        <f t="shared" si="7"/>
        <v>3678507.9849</v>
      </c>
      <c r="J32" s="43">
        <v>5682376.4387999997</v>
      </c>
      <c r="K32" s="43">
        <v>78772315.883100003</v>
      </c>
      <c r="L32" s="48">
        <f t="shared" si="8"/>
        <v>203678867.80779999</v>
      </c>
      <c r="M32" s="47"/>
      <c r="N32" s="150"/>
      <c r="O32" s="49">
        <v>6</v>
      </c>
      <c r="P32" s="150"/>
      <c r="Q32" s="43" t="s">
        <v>182</v>
      </c>
      <c r="R32" s="43">
        <v>95220467.649399996</v>
      </c>
      <c r="S32" s="43">
        <v>0</v>
      </c>
      <c r="T32" s="43">
        <v>2995429.7633000002</v>
      </c>
      <c r="U32" s="43">
        <v>0</v>
      </c>
      <c r="V32" s="43">
        <f t="shared" si="5"/>
        <v>2995429.7633000002</v>
      </c>
      <c r="W32" s="43">
        <v>4627191.1277999999</v>
      </c>
      <c r="X32" s="43">
        <v>74353974.760499999</v>
      </c>
      <c r="Y32" s="48">
        <f t="shared" si="10"/>
        <v>177197063.301</v>
      </c>
    </row>
    <row r="33" spans="1:25" ht="24.9" customHeight="1" x14ac:dyDescent="0.25">
      <c r="A33" s="155"/>
      <c r="B33" s="150"/>
      <c r="C33" s="39">
        <v>9</v>
      </c>
      <c r="D33" s="43" t="s">
        <v>183</v>
      </c>
      <c r="E33" s="43">
        <v>101668778.7374</v>
      </c>
      <c r="F33" s="43">
        <f t="shared" si="9"/>
        <v>-1388888.89</v>
      </c>
      <c r="G33" s="43">
        <v>3198279.6697999998</v>
      </c>
      <c r="H33" s="43">
        <v>0</v>
      </c>
      <c r="I33" s="43">
        <f t="shared" si="7"/>
        <v>3198279.6697999998</v>
      </c>
      <c r="J33" s="43">
        <v>4940543.5884999996</v>
      </c>
      <c r="K33" s="43">
        <v>83580239.183899999</v>
      </c>
      <c r="L33" s="48">
        <f t="shared" si="8"/>
        <v>191998952.28959998</v>
      </c>
      <c r="M33" s="47"/>
      <c r="N33" s="150"/>
      <c r="O33" s="49">
        <v>7</v>
      </c>
      <c r="P33" s="150"/>
      <c r="Q33" s="43" t="s">
        <v>184</v>
      </c>
      <c r="R33" s="43">
        <v>95532079.716800004</v>
      </c>
      <c r="S33" s="43">
        <v>0</v>
      </c>
      <c r="T33" s="43">
        <v>3005232.4043000001</v>
      </c>
      <c r="U33" s="43">
        <v>0</v>
      </c>
      <c r="V33" s="43">
        <f t="shared" si="5"/>
        <v>3005232.4043000001</v>
      </c>
      <c r="W33" s="43">
        <v>4642333.7608000003</v>
      </c>
      <c r="X33" s="43">
        <v>70491035.914399996</v>
      </c>
      <c r="Y33" s="48">
        <f t="shared" si="10"/>
        <v>173670681.79629999</v>
      </c>
    </row>
    <row r="34" spans="1:25" ht="24.9" customHeight="1" x14ac:dyDescent="0.25">
      <c r="A34" s="155"/>
      <c r="B34" s="150"/>
      <c r="C34" s="39">
        <v>10</v>
      </c>
      <c r="D34" s="43" t="s">
        <v>185</v>
      </c>
      <c r="E34" s="43">
        <v>91031020.988499999</v>
      </c>
      <c r="F34" s="43">
        <f t="shared" si="9"/>
        <v>-1388888.89</v>
      </c>
      <c r="G34" s="43">
        <v>2863638.8413999998</v>
      </c>
      <c r="H34" s="43">
        <v>0</v>
      </c>
      <c r="I34" s="43">
        <f t="shared" si="7"/>
        <v>2863638.8413999998</v>
      </c>
      <c r="J34" s="43">
        <v>4423607.0570999999</v>
      </c>
      <c r="K34" s="43">
        <v>69782691.037300006</v>
      </c>
      <c r="L34" s="48">
        <f t="shared" si="8"/>
        <v>166712069.0343</v>
      </c>
      <c r="M34" s="47"/>
      <c r="N34" s="150"/>
      <c r="O34" s="49">
        <v>8</v>
      </c>
      <c r="P34" s="150"/>
      <c r="Q34" s="43" t="s">
        <v>186</v>
      </c>
      <c r="R34" s="43">
        <v>102286184.2042</v>
      </c>
      <c r="S34" s="43">
        <v>0</v>
      </c>
      <c r="T34" s="43">
        <v>3217701.9090999998</v>
      </c>
      <c r="U34" s="43">
        <v>0</v>
      </c>
      <c r="V34" s="43">
        <f t="shared" si="5"/>
        <v>3217701.9090999998</v>
      </c>
      <c r="W34" s="43">
        <v>4970546.0992000001</v>
      </c>
      <c r="X34" s="43">
        <v>75666166.093199998</v>
      </c>
      <c r="Y34" s="48">
        <f t="shared" si="10"/>
        <v>186140598.3057</v>
      </c>
    </row>
    <row r="35" spans="1:25" ht="24.9" customHeight="1" x14ac:dyDescent="0.25">
      <c r="A35" s="155"/>
      <c r="B35" s="150"/>
      <c r="C35" s="39">
        <v>11</v>
      </c>
      <c r="D35" s="43" t="s">
        <v>187</v>
      </c>
      <c r="E35" s="43">
        <v>92507871.804199994</v>
      </c>
      <c r="F35" s="43">
        <f t="shared" si="9"/>
        <v>-1388888.89</v>
      </c>
      <c r="G35" s="43">
        <v>2910097.3706999999</v>
      </c>
      <c r="H35" s="43">
        <v>0</v>
      </c>
      <c r="I35" s="43">
        <f t="shared" si="7"/>
        <v>2910097.3706999999</v>
      </c>
      <c r="J35" s="43">
        <v>4495373.8857000005</v>
      </c>
      <c r="K35" s="43">
        <v>73339139.709900007</v>
      </c>
      <c r="L35" s="48">
        <f t="shared" si="8"/>
        <v>171863593.88050002</v>
      </c>
      <c r="M35" s="47"/>
      <c r="N35" s="150"/>
      <c r="O35" s="49">
        <v>9</v>
      </c>
      <c r="P35" s="150"/>
      <c r="Q35" s="43" t="s">
        <v>188</v>
      </c>
      <c r="R35" s="43">
        <v>95939577.6109</v>
      </c>
      <c r="S35" s="43">
        <v>0</v>
      </c>
      <c r="T35" s="43">
        <v>3018051.4057999998</v>
      </c>
      <c r="U35" s="43">
        <v>0</v>
      </c>
      <c r="V35" s="43">
        <f t="shared" si="5"/>
        <v>3018051.4057999998</v>
      </c>
      <c r="W35" s="43">
        <v>4662135.9177000001</v>
      </c>
      <c r="X35" s="43">
        <v>72430740.847900003</v>
      </c>
      <c r="Y35" s="48">
        <f t="shared" si="10"/>
        <v>176050505.7823</v>
      </c>
    </row>
    <row r="36" spans="1:25" ht="24.9" customHeight="1" x14ac:dyDescent="0.25">
      <c r="A36" s="155"/>
      <c r="B36" s="150"/>
      <c r="C36" s="39">
        <v>12</v>
      </c>
      <c r="D36" s="43" t="s">
        <v>189</v>
      </c>
      <c r="E36" s="43">
        <v>90571161.832000002</v>
      </c>
      <c r="F36" s="43">
        <f t="shared" si="9"/>
        <v>-1388888.89</v>
      </c>
      <c r="G36" s="43">
        <v>2849172.6678999998</v>
      </c>
      <c r="H36" s="43">
        <v>0</v>
      </c>
      <c r="I36" s="43">
        <f t="shared" si="7"/>
        <v>2849172.6678999998</v>
      </c>
      <c r="J36" s="43">
        <v>4401260.4308000002</v>
      </c>
      <c r="K36" s="43">
        <v>69526259.849000007</v>
      </c>
      <c r="L36" s="48">
        <f t="shared" si="8"/>
        <v>165958965.8897</v>
      </c>
      <c r="M36" s="47"/>
      <c r="N36" s="150"/>
      <c r="O36" s="49">
        <v>10</v>
      </c>
      <c r="P36" s="150"/>
      <c r="Q36" s="43" t="s">
        <v>190</v>
      </c>
      <c r="R36" s="43">
        <v>115673729.87199999</v>
      </c>
      <c r="S36" s="43">
        <v>0</v>
      </c>
      <c r="T36" s="43">
        <v>3638845.1123000002</v>
      </c>
      <c r="U36" s="43">
        <v>0</v>
      </c>
      <c r="V36" s="43">
        <f t="shared" si="5"/>
        <v>3638845.1123000002</v>
      </c>
      <c r="W36" s="43">
        <v>5621107.2029999997</v>
      </c>
      <c r="X36" s="43">
        <v>87612823.634800002</v>
      </c>
      <c r="Y36" s="48">
        <f t="shared" si="10"/>
        <v>212546505.82209998</v>
      </c>
    </row>
    <row r="37" spans="1:25" ht="24.9" customHeight="1" x14ac:dyDescent="0.25">
      <c r="A37" s="155"/>
      <c r="B37" s="150"/>
      <c r="C37" s="39">
        <v>13</v>
      </c>
      <c r="D37" s="43" t="s">
        <v>191</v>
      </c>
      <c r="E37" s="43">
        <v>105019209.3142</v>
      </c>
      <c r="F37" s="43">
        <f t="shared" si="9"/>
        <v>-1388888.89</v>
      </c>
      <c r="G37" s="43">
        <v>3303676.9621000001</v>
      </c>
      <c r="H37" s="43">
        <v>0</v>
      </c>
      <c r="I37" s="43">
        <f t="shared" si="7"/>
        <v>3303676.9621000001</v>
      </c>
      <c r="J37" s="43">
        <v>5103356.0911999997</v>
      </c>
      <c r="K37" s="43">
        <v>76294557.599700004</v>
      </c>
      <c r="L37" s="48">
        <f t="shared" si="8"/>
        <v>188331911.0772</v>
      </c>
      <c r="M37" s="47"/>
      <c r="N37" s="150"/>
      <c r="O37" s="49">
        <v>11</v>
      </c>
      <c r="P37" s="150"/>
      <c r="Q37" s="43" t="s">
        <v>192</v>
      </c>
      <c r="R37" s="43">
        <v>95467508.057899997</v>
      </c>
      <c r="S37" s="43">
        <v>0</v>
      </c>
      <c r="T37" s="43">
        <v>3003201.1197000002</v>
      </c>
      <c r="U37" s="43">
        <v>0</v>
      </c>
      <c r="V37" s="43">
        <f t="shared" si="5"/>
        <v>3003201.1197000002</v>
      </c>
      <c r="W37" s="43">
        <v>4639195.9331999999</v>
      </c>
      <c r="X37" s="43">
        <v>71513531.055800006</v>
      </c>
      <c r="Y37" s="48">
        <f t="shared" si="10"/>
        <v>174623436.16659999</v>
      </c>
    </row>
    <row r="38" spans="1:25" ht="24.9" customHeight="1" x14ac:dyDescent="0.25">
      <c r="A38" s="155"/>
      <c r="B38" s="150"/>
      <c r="C38" s="39">
        <v>14</v>
      </c>
      <c r="D38" s="43" t="s">
        <v>193</v>
      </c>
      <c r="E38" s="43">
        <v>101809903.8493</v>
      </c>
      <c r="F38" s="43">
        <f t="shared" si="9"/>
        <v>-1388888.89</v>
      </c>
      <c r="G38" s="43">
        <v>3202719.1603000001</v>
      </c>
      <c r="H38" s="43">
        <v>0</v>
      </c>
      <c r="I38" s="43">
        <f t="shared" si="7"/>
        <v>3202719.1603000001</v>
      </c>
      <c r="J38" s="43">
        <v>4947401.4929999998</v>
      </c>
      <c r="K38" s="43">
        <v>76645454.937399998</v>
      </c>
      <c r="L38" s="48">
        <f t="shared" si="8"/>
        <v>185216590.55000001</v>
      </c>
      <c r="M38" s="47"/>
      <c r="N38" s="150"/>
      <c r="O38" s="49">
        <v>12</v>
      </c>
      <c r="P38" s="150"/>
      <c r="Q38" s="43" t="s">
        <v>194</v>
      </c>
      <c r="R38" s="43">
        <v>106033081.8926</v>
      </c>
      <c r="S38" s="43">
        <v>0</v>
      </c>
      <c r="T38" s="43">
        <v>3335571.1984999999</v>
      </c>
      <c r="U38" s="43">
        <v>0</v>
      </c>
      <c r="V38" s="43">
        <f t="shared" si="5"/>
        <v>3335571.1984999999</v>
      </c>
      <c r="W38" s="43">
        <v>5152624.7233999996</v>
      </c>
      <c r="X38" s="43">
        <v>79530719.745299995</v>
      </c>
      <c r="Y38" s="48">
        <f t="shared" si="10"/>
        <v>194051997.5598</v>
      </c>
    </row>
    <row r="39" spans="1:25" ht="24.9" customHeight="1" x14ac:dyDescent="0.25">
      <c r="A39" s="155"/>
      <c r="B39" s="150"/>
      <c r="C39" s="39">
        <v>15</v>
      </c>
      <c r="D39" s="43" t="s">
        <v>195</v>
      </c>
      <c r="E39" s="43">
        <v>97151144.664100006</v>
      </c>
      <c r="F39" s="43">
        <f t="shared" si="9"/>
        <v>-1388888.89</v>
      </c>
      <c r="G39" s="43">
        <v>3056164.6823</v>
      </c>
      <c r="H39" s="43">
        <v>0</v>
      </c>
      <c r="I39" s="43">
        <f t="shared" si="7"/>
        <v>3056164.6823</v>
      </c>
      <c r="J39" s="43">
        <v>4721011.4143000003</v>
      </c>
      <c r="K39" s="43">
        <v>75962392.011299998</v>
      </c>
      <c r="L39" s="48">
        <f t="shared" si="8"/>
        <v>179501823.882</v>
      </c>
      <c r="M39" s="47"/>
      <c r="N39" s="150"/>
      <c r="O39" s="49">
        <v>13</v>
      </c>
      <c r="P39" s="150"/>
      <c r="Q39" s="43" t="s">
        <v>196</v>
      </c>
      <c r="R39" s="43">
        <v>115552021.2173</v>
      </c>
      <c r="S39" s="43">
        <v>0</v>
      </c>
      <c r="T39" s="43">
        <v>3635016.4213999999</v>
      </c>
      <c r="U39" s="43">
        <v>0</v>
      </c>
      <c r="V39" s="43">
        <f t="shared" si="5"/>
        <v>3635016.4213999999</v>
      </c>
      <c r="W39" s="43">
        <v>5615192.8317</v>
      </c>
      <c r="X39" s="43">
        <v>83787994.209700003</v>
      </c>
      <c r="Y39" s="48">
        <f t="shared" si="10"/>
        <v>208590224.68009999</v>
      </c>
    </row>
    <row r="40" spans="1:25" ht="24.9" customHeight="1" x14ac:dyDescent="0.25">
      <c r="A40" s="155"/>
      <c r="B40" s="150"/>
      <c r="C40" s="39">
        <v>16</v>
      </c>
      <c r="D40" s="43" t="s">
        <v>197</v>
      </c>
      <c r="E40" s="43">
        <v>90508432.918099999</v>
      </c>
      <c r="F40" s="43">
        <f t="shared" si="9"/>
        <v>-1388888.89</v>
      </c>
      <c r="G40" s="43">
        <v>2847199.352</v>
      </c>
      <c r="H40" s="43">
        <v>0</v>
      </c>
      <c r="I40" s="43">
        <f t="shared" si="7"/>
        <v>2847199.352</v>
      </c>
      <c r="J40" s="43">
        <v>4398212.1505000005</v>
      </c>
      <c r="K40" s="43">
        <v>72388018.992400005</v>
      </c>
      <c r="L40" s="48">
        <f t="shared" si="8"/>
        <v>168752974.523</v>
      </c>
      <c r="M40" s="47"/>
      <c r="N40" s="150"/>
      <c r="O40" s="49">
        <v>14</v>
      </c>
      <c r="P40" s="150"/>
      <c r="Q40" s="43" t="s">
        <v>198</v>
      </c>
      <c r="R40" s="43">
        <v>115281836.75489999</v>
      </c>
      <c r="S40" s="43">
        <v>0</v>
      </c>
      <c r="T40" s="43">
        <v>3626517.0032000002</v>
      </c>
      <c r="U40" s="43">
        <v>0</v>
      </c>
      <c r="V40" s="43">
        <f t="shared" si="5"/>
        <v>3626517.0032000002</v>
      </c>
      <c r="W40" s="43">
        <v>5602063.3525</v>
      </c>
      <c r="X40" s="43">
        <v>88557485.128399998</v>
      </c>
      <c r="Y40" s="48">
        <f t="shared" si="10"/>
        <v>213067902.23899999</v>
      </c>
    </row>
    <row r="41" spans="1:25" ht="24.9" customHeight="1" x14ac:dyDescent="0.25">
      <c r="A41" s="155"/>
      <c r="B41" s="150"/>
      <c r="C41" s="39">
        <v>17</v>
      </c>
      <c r="D41" s="43" t="s">
        <v>199</v>
      </c>
      <c r="E41" s="43">
        <v>86015324.103799999</v>
      </c>
      <c r="F41" s="43">
        <f t="shared" si="9"/>
        <v>-1388888.89</v>
      </c>
      <c r="G41" s="43">
        <v>2705855.8761999998</v>
      </c>
      <c r="H41" s="43">
        <v>0</v>
      </c>
      <c r="I41" s="43">
        <f t="shared" si="7"/>
        <v>2705855.8761999998</v>
      </c>
      <c r="J41" s="43">
        <v>4179871.7688000002</v>
      </c>
      <c r="K41" s="43">
        <v>66217199.451300003</v>
      </c>
      <c r="L41" s="48">
        <f t="shared" si="8"/>
        <v>157729362.31010002</v>
      </c>
      <c r="M41" s="47"/>
      <c r="N41" s="150"/>
      <c r="O41" s="49">
        <v>15</v>
      </c>
      <c r="P41" s="150"/>
      <c r="Q41" s="43" t="s">
        <v>200</v>
      </c>
      <c r="R41" s="43">
        <v>100670485.57080001</v>
      </c>
      <c r="S41" s="43">
        <v>0</v>
      </c>
      <c r="T41" s="43">
        <v>3166875.5279999999</v>
      </c>
      <c r="U41" s="43">
        <v>0</v>
      </c>
      <c r="V41" s="43">
        <f t="shared" si="5"/>
        <v>3166875.5279999999</v>
      </c>
      <c r="W41" s="43">
        <v>4892032.0301000001</v>
      </c>
      <c r="X41" s="43">
        <v>79543961.154200003</v>
      </c>
      <c r="Y41" s="48">
        <f t="shared" si="10"/>
        <v>188273354.28310001</v>
      </c>
    </row>
    <row r="42" spans="1:25" ht="24.9" customHeight="1" x14ac:dyDescent="0.25">
      <c r="A42" s="155"/>
      <c r="B42" s="150"/>
      <c r="C42" s="39">
        <v>18</v>
      </c>
      <c r="D42" s="43" t="s">
        <v>201</v>
      </c>
      <c r="E42" s="43">
        <v>97441201.781100005</v>
      </c>
      <c r="F42" s="43">
        <f t="shared" si="9"/>
        <v>-1388888.89</v>
      </c>
      <c r="G42" s="43">
        <v>3065289.2513000001</v>
      </c>
      <c r="H42" s="43">
        <v>0</v>
      </c>
      <c r="I42" s="43">
        <f t="shared" si="7"/>
        <v>3065289.2513000001</v>
      </c>
      <c r="J42" s="43">
        <v>4735106.5950999996</v>
      </c>
      <c r="K42" s="43">
        <v>75638946.375100002</v>
      </c>
      <c r="L42" s="48">
        <f t="shared" si="8"/>
        <v>179491655.11260003</v>
      </c>
      <c r="M42" s="47"/>
      <c r="N42" s="150"/>
      <c r="O42" s="49">
        <v>16</v>
      </c>
      <c r="P42" s="150"/>
      <c r="Q42" s="43" t="s">
        <v>202</v>
      </c>
      <c r="R42" s="43">
        <v>113412882.70209999</v>
      </c>
      <c r="S42" s="43">
        <v>0</v>
      </c>
      <c r="T42" s="43">
        <v>3567723.7549999999</v>
      </c>
      <c r="U42" s="43">
        <v>0</v>
      </c>
      <c r="V42" s="43">
        <f t="shared" si="5"/>
        <v>3567723.7549999999</v>
      </c>
      <c r="W42" s="43">
        <v>5511242.4625000004</v>
      </c>
      <c r="X42" s="43">
        <v>79543153.751300007</v>
      </c>
      <c r="Y42" s="48">
        <f t="shared" si="10"/>
        <v>202035002.67089999</v>
      </c>
    </row>
    <row r="43" spans="1:25" ht="24.9" customHeight="1" x14ac:dyDescent="0.25">
      <c r="A43" s="155"/>
      <c r="B43" s="150"/>
      <c r="C43" s="39">
        <v>19</v>
      </c>
      <c r="D43" s="43" t="s">
        <v>203</v>
      </c>
      <c r="E43" s="43">
        <v>122650985.6138</v>
      </c>
      <c r="F43" s="43">
        <f t="shared" si="9"/>
        <v>-1388888.89</v>
      </c>
      <c r="G43" s="43">
        <v>3858334.4723999999</v>
      </c>
      <c r="H43" s="43">
        <v>0</v>
      </c>
      <c r="I43" s="43">
        <f t="shared" si="7"/>
        <v>3858334.4723999999</v>
      </c>
      <c r="J43" s="43">
        <v>5960163.4654000001</v>
      </c>
      <c r="K43" s="43">
        <v>82684021.869499996</v>
      </c>
      <c r="L43" s="48">
        <f t="shared" si="8"/>
        <v>213764616.53109998</v>
      </c>
      <c r="M43" s="47"/>
      <c r="N43" s="150"/>
      <c r="O43" s="49">
        <v>17</v>
      </c>
      <c r="P43" s="150"/>
      <c r="Q43" s="43" t="s">
        <v>204</v>
      </c>
      <c r="R43" s="43">
        <v>117074551.06730001</v>
      </c>
      <c r="S43" s="43">
        <v>0</v>
      </c>
      <c r="T43" s="43">
        <v>3682911.9142999998</v>
      </c>
      <c r="U43" s="43">
        <v>0</v>
      </c>
      <c r="V43" s="43">
        <f t="shared" si="5"/>
        <v>3682911.9142999998</v>
      </c>
      <c r="W43" s="43">
        <v>5689179.4102999996</v>
      </c>
      <c r="X43" s="43">
        <v>84893974.819900006</v>
      </c>
      <c r="Y43" s="48">
        <f t="shared" si="10"/>
        <v>211340617.21180001</v>
      </c>
    </row>
    <row r="44" spans="1:25" ht="24.9" customHeight="1" x14ac:dyDescent="0.25">
      <c r="A44" s="155"/>
      <c r="B44" s="150"/>
      <c r="C44" s="39">
        <v>20</v>
      </c>
      <c r="D44" s="43" t="s">
        <v>205</v>
      </c>
      <c r="E44" s="43">
        <v>105085017.2445</v>
      </c>
      <c r="F44" s="43">
        <f t="shared" si="9"/>
        <v>-1388888.89</v>
      </c>
      <c r="G44" s="43">
        <v>3305747.1370999999</v>
      </c>
      <c r="H44" s="43">
        <v>0</v>
      </c>
      <c r="I44" s="43">
        <f t="shared" si="7"/>
        <v>3305747.1370999999</v>
      </c>
      <c r="J44" s="43">
        <v>5106553.9948000005</v>
      </c>
      <c r="K44" s="43">
        <v>59970645.5101</v>
      </c>
      <c r="L44" s="48">
        <f t="shared" si="8"/>
        <v>172079074.99649999</v>
      </c>
      <c r="M44" s="47"/>
      <c r="N44" s="150"/>
      <c r="O44" s="49">
        <v>18</v>
      </c>
      <c r="P44" s="150"/>
      <c r="Q44" s="43" t="s">
        <v>206</v>
      </c>
      <c r="R44" s="43">
        <v>112072533.167</v>
      </c>
      <c r="S44" s="43">
        <v>0</v>
      </c>
      <c r="T44" s="43">
        <v>3525559.2604</v>
      </c>
      <c r="U44" s="43">
        <v>0</v>
      </c>
      <c r="V44" s="43">
        <f t="shared" si="5"/>
        <v>3525559.2604</v>
      </c>
      <c r="W44" s="43">
        <v>5446108.8454999998</v>
      </c>
      <c r="X44" s="43">
        <v>81909328.9419</v>
      </c>
      <c r="Y44" s="48">
        <f t="shared" si="10"/>
        <v>202953530.2148</v>
      </c>
    </row>
    <row r="45" spans="1:25" ht="24.9" customHeight="1" x14ac:dyDescent="0.25">
      <c r="A45" s="155"/>
      <c r="B45" s="150"/>
      <c r="C45" s="45">
        <v>21</v>
      </c>
      <c r="D45" s="43" t="s">
        <v>207</v>
      </c>
      <c r="E45" s="43">
        <v>101835309.9392</v>
      </c>
      <c r="F45" s="43">
        <f t="shared" si="9"/>
        <v>-1388888.89</v>
      </c>
      <c r="G45" s="43">
        <v>3203518.3809000002</v>
      </c>
      <c r="H45" s="43">
        <v>0</v>
      </c>
      <c r="I45" s="43">
        <f t="shared" si="7"/>
        <v>3203518.3809000002</v>
      </c>
      <c r="J45" s="43">
        <v>4948636.0892000003</v>
      </c>
      <c r="K45" s="43">
        <v>82992449.810100004</v>
      </c>
      <c r="L45" s="48">
        <f t="shared" si="8"/>
        <v>191591025.3294</v>
      </c>
      <c r="M45" s="47"/>
      <c r="N45" s="150"/>
      <c r="O45" s="49">
        <v>19</v>
      </c>
      <c r="P45" s="150"/>
      <c r="Q45" s="43" t="s">
        <v>208</v>
      </c>
      <c r="R45" s="43">
        <v>122900315.6048</v>
      </c>
      <c r="S45" s="43">
        <v>0</v>
      </c>
      <c r="T45" s="43">
        <v>3866177.8541000001</v>
      </c>
      <c r="U45" s="43">
        <v>0</v>
      </c>
      <c r="V45" s="43">
        <f t="shared" si="5"/>
        <v>3866177.8541000001</v>
      </c>
      <c r="W45" s="43">
        <v>5972279.5318999998</v>
      </c>
      <c r="X45" s="43">
        <v>91814225.812600002</v>
      </c>
      <c r="Y45" s="48">
        <f t="shared" si="10"/>
        <v>224552998.80340001</v>
      </c>
    </row>
    <row r="46" spans="1:25" ht="24.9" customHeight="1" x14ac:dyDescent="0.25">
      <c r="A46" s="39"/>
      <c r="B46" s="168" t="s">
        <v>209</v>
      </c>
      <c r="C46" s="168"/>
      <c r="D46" s="44"/>
      <c r="E46" s="44">
        <f>SUM(E25:E45)</f>
        <v>2155052749.9187999</v>
      </c>
      <c r="F46" s="44">
        <f t="shared" ref="F46:L46" si="11">SUM(F25:F45)</f>
        <v>-29166666.690000005</v>
      </c>
      <c r="G46" s="44">
        <f t="shared" si="11"/>
        <v>67793293.899900004</v>
      </c>
      <c r="H46" s="44">
        <f t="shared" si="11"/>
        <v>0</v>
      </c>
      <c r="I46" s="44">
        <f t="shared" si="11"/>
        <v>67793293.899900004</v>
      </c>
      <c r="J46" s="44">
        <f t="shared" si="11"/>
        <v>104723713.4039</v>
      </c>
      <c r="K46" s="44">
        <f t="shared" si="11"/>
        <v>1594497941.3230996</v>
      </c>
      <c r="L46" s="44">
        <f t="shared" si="11"/>
        <v>3892901031.8557</v>
      </c>
      <c r="M46" s="47"/>
      <c r="N46" s="150"/>
      <c r="O46" s="49">
        <v>20</v>
      </c>
      <c r="P46" s="150"/>
      <c r="Q46" s="43" t="s">
        <v>210</v>
      </c>
      <c r="R46" s="43">
        <v>97868285.594799995</v>
      </c>
      <c r="S46" s="43">
        <v>0</v>
      </c>
      <c r="T46" s="43">
        <v>3078724.3834000002</v>
      </c>
      <c r="U46" s="43">
        <v>0</v>
      </c>
      <c r="V46" s="43">
        <f t="shared" si="5"/>
        <v>3078724.3834000002</v>
      </c>
      <c r="W46" s="43">
        <v>4755860.5199999996</v>
      </c>
      <c r="X46" s="43">
        <v>76585798.094300002</v>
      </c>
      <c r="Y46" s="48">
        <f t="shared" si="10"/>
        <v>182288668.59249997</v>
      </c>
    </row>
    <row r="47" spans="1:25" ht="24.9" customHeight="1" x14ac:dyDescent="0.25">
      <c r="A47" s="155">
        <v>3</v>
      </c>
      <c r="B47" s="149" t="s">
        <v>211</v>
      </c>
      <c r="C47" s="46">
        <v>1</v>
      </c>
      <c r="D47" s="43" t="s">
        <v>212</v>
      </c>
      <c r="E47" s="43">
        <v>97785971.659999996</v>
      </c>
      <c r="F47" s="43">
        <v>0</v>
      </c>
      <c r="G47" s="43">
        <v>3076134.9652999998</v>
      </c>
      <c r="H47" s="43">
        <f>G47/2</f>
        <v>1538067.4826499999</v>
      </c>
      <c r="I47" s="43">
        <f t="shared" si="7"/>
        <v>1538067.4826499999</v>
      </c>
      <c r="J47" s="43">
        <v>4751860.5153999999</v>
      </c>
      <c r="K47" s="43">
        <v>75129681.0449</v>
      </c>
      <c r="L47" s="48">
        <f t="shared" ref="L47:L77" si="12">E47+F47+I47+J47+K47</f>
        <v>179205580.70295</v>
      </c>
      <c r="M47" s="47"/>
      <c r="N47" s="150"/>
      <c r="O47" s="49">
        <v>21</v>
      </c>
      <c r="P47" s="150"/>
      <c r="Q47" s="43" t="s">
        <v>104</v>
      </c>
      <c r="R47" s="43">
        <v>134790494.66870001</v>
      </c>
      <c r="S47" s="43">
        <v>0</v>
      </c>
      <c r="T47" s="43">
        <v>4240217.1457000002</v>
      </c>
      <c r="U47" s="43">
        <v>0</v>
      </c>
      <c r="V47" s="43">
        <f t="shared" si="5"/>
        <v>4240217.1457000002</v>
      </c>
      <c r="W47" s="43">
        <v>6550076.8525</v>
      </c>
      <c r="X47" s="43">
        <v>103557094.8405</v>
      </c>
      <c r="Y47" s="48">
        <f t="shared" si="10"/>
        <v>249137883.50740001</v>
      </c>
    </row>
    <row r="48" spans="1:25" ht="24.9" customHeight="1" x14ac:dyDescent="0.25">
      <c r="A48" s="155"/>
      <c r="B48" s="150"/>
      <c r="C48" s="39">
        <v>2</v>
      </c>
      <c r="D48" s="43" t="s">
        <v>213</v>
      </c>
      <c r="E48" s="43">
        <v>76351137.993100002</v>
      </c>
      <c r="F48" s="43">
        <v>0</v>
      </c>
      <c r="G48" s="43">
        <v>2401841.5038000001</v>
      </c>
      <c r="H48" s="43">
        <f t="shared" ref="H48:H77" si="13">G48/2</f>
        <v>1200920.7519</v>
      </c>
      <c r="I48" s="43">
        <f t="shared" si="7"/>
        <v>1200920.7519</v>
      </c>
      <c r="J48" s="43">
        <v>3710245.4654000001</v>
      </c>
      <c r="K48" s="43">
        <v>62445864.577100001</v>
      </c>
      <c r="L48" s="48">
        <f t="shared" si="12"/>
        <v>143708168.78749999</v>
      </c>
      <c r="M48" s="47"/>
      <c r="N48" s="150"/>
      <c r="O48" s="49">
        <v>22</v>
      </c>
      <c r="P48" s="150"/>
      <c r="Q48" s="43" t="s">
        <v>214</v>
      </c>
      <c r="R48" s="43">
        <v>94844385.618499994</v>
      </c>
      <c r="S48" s="43">
        <v>0</v>
      </c>
      <c r="T48" s="43">
        <v>2983599.0369000002</v>
      </c>
      <c r="U48" s="43">
        <v>0</v>
      </c>
      <c r="V48" s="43">
        <f t="shared" si="5"/>
        <v>2983599.0369000002</v>
      </c>
      <c r="W48" s="43">
        <v>4608915.6090000002</v>
      </c>
      <c r="X48" s="43">
        <v>71119195.4375</v>
      </c>
      <c r="Y48" s="48">
        <f t="shared" si="10"/>
        <v>173556095.70190001</v>
      </c>
    </row>
    <row r="49" spans="1:25" ht="24.9" customHeight="1" x14ac:dyDescent="0.25">
      <c r="A49" s="155"/>
      <c r="B49" s="150"/>
      <c r="C49" s="39">
        <v>3</v>
      </c>
      <c r="D49" s="43" t="s">
        <v>215</v>
      </c>
      <c r="E49" s="43">
        <v>100805132.15350001</v>
      </c>
      <c r="F49" s="43">
        <v>0</v>
      </c>
      <c r="G49" s="43">
        <v>3171111.2179999999</v>
      </c>
      <c r="H49" s="43">
        <f t="shared" si="13"/>
        <v>1585555.6089999999</v>
      </c>
      <c r="I49" s="43">
        <f t="shared" si="7"/>
        <v>1585555.6089999999</v>
      </c>
      <c r="J49" s="43">
        <v>4898575.1135999998</v>
      </c>
      <c r="K49" s="43">
        <v>80533952.191100001</v>
      </c>
      <c r="L49" s="48">
        <f t="shared" si="12"/>
        <v>187823215.06720001</v>
      </c>
      <c r="M49" s="47"/>
      <c r="N49" s="150"/>
      <c r="O49" s="49">
        <v>23</v>
      </c>
      <c r="P49" s="150"/>
      <c r="Q49" s="43" t="s">
        <v>216</v>
      </c>
      <c r="R49" s="43">
        <v>89602802.308599994</v>
      </c>
      <c r="S49" s="43">
        <v>0</v>
      </c>
      <c r="T49" s="43">
        <v>2818710.1738</v>
      </c>
      <c r="U49" s="43">
        <v>0</v>
      </c>
      <c r="V49" s="43">
        <f t="shared" si="5"/>
        <v>2818710.1738</v>
      </c>
      <c r="W49" s="43">
        <v>4354203.4826999996</v>
      </c>
      <c r="X49" s="43">
        <v>68161839.780499995</v>
      </c>
      <c r="Y49" s="48">
        <f t="shared" si="10"/>
        <v>164937555.74559999</v>
      </c>
    </row>
    <row r="50" spans="1:25" ht="24.9" customHeight="1" x14ac:dyDescent="0.25">
      <c r="A50" s="155"/>
      <c r="B50" s="150"/>
      <c r="C50" s="39">
        <v>4</v>
      </c>
      <c r="D50" s="43" t="s">
        <v>217</v>
      </c>
      <c r="E50" s="43">
        <v>77278583.563800007</v>
      </c>
      <c r="F50" s="43">
        <v>0</v>
      </c>
      <c r="G50" s="43">
        <v>2431016.9334999998</v>
      </c>
      <c r="H50" s="43">
        <f t="shared" si="13"/>
        <v>1215508.4667499999</v>
      </c>
      <c r="I50" s="43">
        <f t="shared" si="7"/>
        <v>1215508.4667499999</v>
      </c>
      <c r="J50" s="43">
        <v>3755314.2204</v>
      </c>
      <c r="K50" s="43">
        <v>64714989.928900003</v>
      </c>
      <c r="L50" s="48">
        <f t="shared" si="12"/>
        <v>146964396.17985001</v>
      </c>
      <c r="M50" s="47"/>
      <c r="N50" s="150"/>
      <c r="O50" s="49">
        <v>24</v>
      </c>
      <c r="P50" s="150"/>
      <c r="Q50" s="43" t="s">
        <v>218</v>
      </c>
      <c r="R50" s="43">
        <v>109000465.9623</v>
      </c>
      <c r="S50" s="43">
        <v>0</v>
      </c>
      <c r="T50" s="43">
        <v>3428918.6771</v>
      </c>
      <c r="U50" s="43">
        <v>0</v>
      </c>
      <c r="V50" s="43">
        <f t="shared" si="5"/>
        <v>3428918.6771</v>
      </c>
      <c r="W50" s="43">
        <v>5296823.2719999999</v>
      </c>
      <c r="X50" s="43">
        <v>84618488.921000004</v>
      </c>
      <c r="Y50" s="48">
        <f t="shared" si="10"/>
        <v>202344696.83240002</v>
      </c>
    </row>
    <row r="51" spans="1:25" ht="24.9" customHeight="1" x14ac:dyDescent="0.25">
      <c r="A51" s="155"/>
      <c r="B51" s="150"/>
      <c r="C51" s="39">
        <v>5</v>
      </c>
      <c r="D51" s="43" t="s">
        <v>219</v>
      </c>
      <c r="E51" s="43">
        <v>103849726.7596</v>
      </c>
      <c r="F51" s="43">
        <v>0</v>
      </c>
      <c r="G51" s="43">
        <v>3266887.5729</v>
      </c>
      <c r="H51" s="43">
        <f t="shared" si="13"/>
        <v>1633443.78645</v>
      </c>
      <c r="I51" s="43">
        <f t="shared" si="7"/>
        <v>1633443.78645</v>
      </c>
      <c r="J51" s="43">
        <v>5046525.6698000003</v>
      </c>
      <c r="K51" s="43">
        <v>83781488.481299996</v>
      </c>
      <c r="L51" s="48">
        <f t="shared" si="12"/>
        <v>194311184.69714999</v>
      </c>
      <c r="M51" s="47"/>
      <c r="N51" s="150"/>
      <c r="O51" s="49">
        <v>25</v>
      </c>
      <c r="P51" s="150"/>
      <c r="Q51" s="43" t="s">
        <v>220</v>
      </c>
      <c r="R51" s="43">
        <v>108468552.7287</v>
      </c>
      <c r="S51" s="43">
        <v>0</v>
      </c>
      <c r="T51" s="43">
        <v>3412185.8382999999</v>
      </c>
      <c r="U51" s="43">
        <v>0</v>
      </c>
      <c r="V51" s="43">
        <f t="shared" si="5"/>
        <v>3412185.8382999999</v>
      </c>
      <c r="W51" s="43">
        <v>5270975.2138</v>
      </c>
      <c r="X51" s="43">
        <v>81670176.177499995</v>
      </c>
      <c r="Y51" s="48">
        <f t="shared" si="10"/>
        <v>198821889.95829999</v>
      </c>
    </row>
    <row r="52" spans="1:25" ht="24.9" customHeight="1" x14ac:dyDescent="0.25">
      <c r="A52" s="155"/>
      <c r="B52" s="150"/>
      <c r="C52" s="39">
        <v>6</v>
      </c>
      <c r="D52" s="43" t="s">
        <v>221</v>
      </c>
      <c r="E52" s="43">
        <v>90516735.228100002</v>
      </c>
      <c r="F52" s="43">
        <v>0</v>
      </c>
      <c r="G52" s="43">
        <v>2847460.5247</v>
      </c>
      <c r="H52" s="43">
        <f t="shared" si="13"/>
        <v>1423730.26235</v>
      </c>
      <c r="I52" s="43">
        <f t="shared" si="7"/>
        <v>1423730.26235</v>
      </c>
      <c r="J52" s="43">
        <v>4398615.5970999999</v>
      </c>
      <c r="K52" s="43">
        <v>69692306.376200005</v>
      </c>
      <c r="L52" s="48">
        <f t="shared" si="12"/>
        <v>166031387.46375</v>
      </c>
      <c r="M52" s="47"/>
      <c r="N52" s="150"/>
      <c r="O52" s="49">
        <v>26</v>
      </c>
      <c r="P52" s="150"/>
      <c r="Q52" s="43" t="s">
        <v>222</v>
      </c>
      <c r="R52" s="43">
        <v>102890217.2589</v>
      </c>
      <c r="S52" s="43">
        <v>0</v>
      </c>
      <c r="T52" s="43">
        <v>3236703.4813000001</v>
      </c>
      <c r="U52" s="43">
        <v>0</v>
      </c>
      <c r="V52" s="43">
        <f t="shared" si="5"/>
        <v>3236703.4813000001</v>
      </c>
      <c r="W52" s="43">
        <v>4999898.7843000004</v>
      </c>
      <c r="X52" s="43">
        <v>80708720.701800004</v>
      </c>
      <c r="Y52" s="48">
        <f t="shared" si="10"/>
        <v>191835540.2263</v>
      </c>
    </row>
    <row r="53" spans="1:25" ht="24.9" customHeight="1" x14ac:dyDescent="0.25">
      <c r="A53" s="155"/>
      <c r="B53" s="150"/>
      <c r="C53" s="39">
        <v>7</v>
      </c>
      <c r="D53" s="43" t="s">
        <v>223</v>
      </c>
      <c r="E53" s="43">
        <v>102661742.59209999</v>
      </c>
      <c r="F53" s="43">
        <v>0</v>
      </c>
      <c r="G53" s="43">
        <v>3229516.1630000002</v>
      </c>
      <c r="H53" s="43">
        <f t="shared" si="13"/>
        <v>1614758.0815000001</v>
      </c>
      <c r="I53" s="43">
        <f t="shared" si="7"/>
        <v>1614758.0815000001</v>
      </c>
      <c r="J53" s="43">
        <v>4988796.1716999998</v>
      </c>
      <c r="K53" s="43">
        <v>80005426.196500003</v>
      </c>
      <c r="L53" s="48">
        <f t="shared" si="12"/>
        <v>189270723.04179999</v>
      </c>
      <c r="M53" s="47"/>
      <c r="N53" s="150"/>
      <c r="O53" s="49">
        <v>27</v>
      </c>
      <c r="P53" s="150"/>
      <c r="Q53" s="43" t="s">
        <v>224</v>
      </c>
      <c r="R53" s="43">
        <v>105051145.7069</v>
      </c>
      <c r="S53" s="43">
        <v>0</v>
      </c>
      <c r="T53" s="43">
        <v>3304681.6118999999</v>
      </c>
      <c r="U53" s="43">
        <v>0</v>
      </c>
      <c r="V53" s="43">
        <f t="shared" si="5"/>
        <v>3304681.6118999999</v>
      </c>
      <c r="W53" s="43">
        <v>5104908.0242999997</v>
      </c>
      <c r="X53" s="43">
        <v>80089927.053399995</v>
      </c>
      <c r="Y53" s="48">
        <f t="shared" si="10"/>
        <v>193550662.39649999</v>
      </c>
    </row>
    <row r="54" spans="1:25" ht="24.9" customHeight="1" x14ac:dyDescent="0.25">
      <c r="A54" s="155"/>
      <c r="B54" s="150"/>
      <c r="C54" s="39">
        <v>8</v>
      </c>
      <c r="D54" s="43" t="s">
        <v>225</v>
      </c>
      <c r="E54" s="43">
        <v>82257624.575299993</v>
      </c>
      <c r="F54" s="43">
        <v>0</v>
      </c>
      <c r="G54" s="43">
        <v>2587646.7842999999</v>
      </c>
      <c r="H54" s="43">
        <f t="shared" si="13"/>
        <v>1293823.39215</v>
      </c>
      <c r="I54" s="43">
        <f t="shared" si="7"/>
        <v>1293823.39215</v>
      </c>
      <c r="J54" s="43">
        <v>3997268.2346999999</v>
      </c>
      <c r="K54" s="43">
        <v>64841752.197700001</v>
      </c>
      <c r="L54" s="48">
        <f t="shared" si="12"/>
        <v>152390468.39984998</v>
      </c>
      <c r="M54" s="47"/>
      <c r="N54" s="150"/>
      <c r="O54" s="49">
        <v>28</v>
      </c>
      <c r="P54" s="150"/>
      <c r="Q54" s="43" t="s">
        <v>226</v>
      </c>
      <c r="R54" s="43">
        <v>88486111.813299999</v>
      </c>
      <c r="S54" s="43">
        <v>0</v>
      </c>
      <c r="T54" s="43">
        <v>2783581.5084000002</v>
      </c>
      <c r="U54" s="43">
        <v>0</v>
      </c>
      <c r="V54" s="43">
        <f t="shared" si="5"/>
        <v>2783581.5084000002</v>
      </c>
      <c r="W54" s="43">
        <v>4299938.4650999997</v>
      </c>
      <c r="X54" s="43">
        <v>70754895.210199997</v>
      </c>
      <c r="Y54" s="48">
        <f t="shared" si="10"/>
        <v>166324526.99699998</v>
      </c>
    </row>
    <row r="55" spans="1:25" ht="24.9" customHeight="1" x14ac:dyDescent="0.25">
      <c r="A55" s="155"/>
      <c r="B55" s="150"/>
      <c r="C55" s="39">
        <v>9</v>
      </c>
      <c r="D55" s="43" t="s">
        <v>227</v>
      </c>
      <c r="E55" s="43">
        <v>95462819.494100004</v>
      </c>
      <c r="F55" s="43">
        <v>0</v>
      </c>
      <c r="G55" s="43">
        <v>3003053.6275999998</v>
      </c>
      <c r="H55" s="43">
        <f t="shared" si="13"/>
        <v>1501526.8137999999</v>
      </c>
      <c r="I55" s="43">
        <f t="shared" si="7"/>
        <v>1501526.8137999999</v>
      </c>
      <c r="J55" s="43">
        <v>4638968.0948000001</v>
      </c>
      <c r="K55" s="43">
        <v>74808496.136999995</v>
      </c>
      <c r="L55" s="48">
        <f t="shared" si="12"/>
        <v>176411810.5397</v>
      </c>
      <c r="M55" s="47"/>
      <c r="N55" s="150"/>
      <c r="O55" s="49">
        <v>29</v>
      </c>
      <c r="P55" s="150"/>
      <c r="Q55" s="43" t="s">
        <v>228</v>
      </c>
      <c r="R55" s="43">
        <v>105879231.07790001</v>
      </c>
      <c r="S55" s="43">
        <v>0</v>
      </c>
      <c r="T55" s="43">
        <v>3330731.3848999999</v>
      </c>
      <c r="U55" s="43">
        <v>0</v>
      </c>
      <c r="V55" s="43">
        <f t="shared" si="5"/>
        <v>3330731.3848999999</v>
      </c>
      <c r="W55" s="43">
        <v>5145148.4198000003</v>
      </c>
      <c r="X55" s="43">
        <v>79860624.605299994</v>
      </c>
      <c r="Y55" s="48">
        <f t="shared" si="10"/>
        <v>194215735.48790002</v>
      </c>
    </row>
    <row r="56" spans="1:25" ht="24.9" customHeight="1" x14ac:dyDescent="0.25">
      <c r="A56" s="155"/>
      <c r="B56" s="150"/>
      <c r="C56" s="39">
        <v>10</v>
      </c>
      <c r="D56" s="43" t="s">
        <v>229</v>
      </c>
      <c r="E56" s="43">
        <v>103859128.1717</v>
      </c>
      <c r="F56" s="43">
        <v>0</v>
      </c>
      <c r="G56" s="43">
        <v>3267183.321</v>
      </c>
      <c r="H56" s="43">
        <f t="shared" si="13"/>
        <v>1633591.6605</v>
      </c>
      <c r="I56" s="43">
        <f t="shared" si="7"/>
        <v>1633591.6605</v>
      </c>
      <c r="J56" s="43">
        <v>5046982.5267000003</v>
      </c>
      <c r="K56" s="43">
        <v>83292525.232999995</v>
      </c>
      <c r="L56" s="48">
        <f t="shared" si="12"/>
        <v>193832227.59189999</v>
      </c>
      <c r="M56" s="47"/>
      <c r="N56" s="150"/>
      <c r="O56" s="49">
        <v>30</v>
      </c>
      <c r="P56" s="150"/>
      <c r="Q56" s="43" t="s">
        <v>230</v>
      </c>
      <c r="R56" s="43">
        <v>95509439.212599993</v>
      </c>
      <c r="S56" s="43">
        <v>0</v>
      </c>
      <c r="T56" s="43">
        <v>3004520.1831</v>
      </c>
      <c r="U56" s="43">
        <v>0</v>
      </c>
      <c r="V56" s="43">
        <f t="shared" si="5"/>
        <v>3004520.1831</v>
      </c>
      <c r="W56" s="43">
        <v>4641233.5566999996</v>
      </c>
      <c r="X56" s="43">
        <v>76958818.273800001</v>
      </c>
      <c r="Y56" s="48">
        <f t="shared" si="10"/>
        <v>180114011.22619998</v>
      </c>
    </row>
    <row r="57" spans="1:25" ht="24.9" customHeight="1" x14ac:dyDescent="0.25">
      <c r="A57" s="155"/>
      <c r="B57" s="150"/>
      <c r="C57" s="39">
        <v>11</v>
      </c>
      <c r="D57" s="43" t="s">
        <v>231</v>
      </c>
      <c r="E57" s="43">
        <v>79932860.970400006</v>
      </c>
      <c r="F57" s="43">
        <v>0</v>
      </c>
      <c r="G57" s="43">
        <v>2514514.7543000001</v>
      </c>
      <c r="H57" s="43">
        <f t="shared" si="13"/>
        <v>1257257.3771500001</v>
      </c>
      <c r="I57" s="43">
        <f t="shared" si="7"/>
        <v>1257257.3771500001</v>
      </c>
      <c r="J57" s="43">
        <v>3884297.5068999999</v>
      </c>
      <c r="K57" s="43">
        <v>64447578.059900001</v>
      </c>
      <c r="L57" s="48">
        <f t="shared" si="12"/>
        <v>149521993.91435</v>
      </c>
      <c r="M57" s="47"/>
      <c r="N57" s="150"/>
      <c r="O57" s="49">
        <v>31</v>
      </c>
      <c r="P57" s="150"/>
      <c r="Q57" s="43" t="s">
        <v>232</v>
      </c>
      <c r="R57" s="43">
        <v>98956151.498999998</v>
      </c>
      <c r="S57" s="43">
        <v>0</v>
      </c>
      <c r="T57" s="43">
        <v>3112946.2895999998</v>
      </c>
      <c r="U57" s="43">
        <v>0</v>
      </c>
      <c r="V57" s="43">
        <f t="shared" si="5"/>
        <v>3112946.2895999998</v>
      </c>
      <c r="W57" s="43">
        <v>4808724.8210000005</v>
      </c>
      <c r="X57" s="43">
        <v>74101580.586999997</v>
      </c>
      <c r="Y57" s="48">
        <f t="shared" si="10"/>
        <v>180979403.19659999</v>
      </c>
    </row>
    <row r="58" spans="1:25" ht="24.9" customHeight="1" x14ac:dyDescent="0.25">
      <c r="A58" s="155"/>
      <c r="B58" s="150"/>
      <c r="C58" s="39">
        <v>12</v>
      </c>
      <c r="D58" s="43" t="s">
        <v>233</v>
      </c>
      <c r="E58" s="43">
        <v>94546211.108999997</v>
      </c>
      <c r="F58" s="43">
        <v>0</v>
      </c>
      <c r="G58" s="43">
        <v>2974219.1123000002</v>
      </c>
      <c r="H58" s="43">
        <f t="shared" si="13"/>
        <v>1487109.5561500001</v>
      </c>
      <c r="I58" s="43">
        <f t="shared" si="7"/>
        <v>1487109.5561500001</v>
      </c>
      <c r="J58" s="43">
        <v>4594425.9675000003</v>
      </c>
      <c r="K58" s="43">
        <v>73969281.473399997</v>
      </c>
      <c r="L58" s="48">
        <f t="shared" si="12"/>
        <v>174597028.10605001</v>
      </c>
      <c r="M58" s="47"/>
      <c r="N58" s="150"/>
      <c r="O58" s="49">
        <v>32</v>
      </c>
      <c r="P58" s="150"/>
      <c r="Q58" s="43" t="s">
        <v>234</v>
      </c>
      <c r="R58" s="43">
        <v>106177919.1402</v>
      </c>
      <c r="S58" s="43">
        <v>0</v>
      </c>
      <c r="T58" s="43">
        <v>3340127.4646999999</v>
      </c>
      <c r="U58" s="43">
        <v>0</v>
      </c>
      <c r="V58" s="43">
        <f t="shared" si="5"/>
        <v>3340127.4646999999</v>
      </c>
      <c r="W58" s="43">
        <v>5159663.0171999997</v>
      </c>
      <c r="X58" s="43">
        <v>81808888.010499999</v>
      </c>
      <c r="Y58" s="48">
        <f t="shared" si="10"/>
        <v>196486597.63260001</v>
      </c>
    </row>
    <row r="59" spans="1:25" ht="24.9" customHeight="1" x14ac:dyDescent="0.25">
      <c r="A59" s="155"/>
      <c r="B59" s="150"/>
      <c r="C59" s="39">
        <v>13</v>
      </c>
      <c r="D59" s="43" t="s">
        <v>235</v>
      </c>
      <c r="E59" s="43">
        <v>94572867.7623</v>
      </c>
      <c r="F59" s="43">
        <v>0</v>
      </c>
      <c r="G59" s="43">
        <v>2975057.6729000001</v>
      </c>
      <c r="H59" s="43">
        <f t="shared" si="13"/>
        <v>1487528.8364500001</v>
      </c>
      <c r="I59" s="43">
        <f t="shared" si="7"/>
        <v>1487528.8364500001</v>
      </c>
      <c r="J59" s="43">
        <v>4595721.3343000002</v>
      </c>
      <c r="K59" s="43">
        <v>73988497.664499998</v>
      </c>
      <c r="L59" s="48">
        <f t="shared" si="12"/>
        <v>174644615.59754997</v>
      </c>
      <c r="M59" s="47"/>
      <c r="N59" s="150"/>
      <c r="O59" s="49">
        <v>33</v>
      </c>
      <c r="P59" s="150"/>
      <c r="Q59" s="43" t="s">
        <v>236</v>
      </c>
      <c r="R59" s="43">
        <v>102906404.93449999</v>
      </c>
      <c r="S59" s="43">
        <v>0</v>
      </c>
      <c r="T59" s="43">
        <v>3237212.7105</v>
      </c>
      <c r="U59" s="43">
        <v>0</v>
      </c>
      <c r="V59" s="43">
        <f t="shared" si="5"/>
        <v>3237212.7105</v>
      </c>
      <c r="W59" s="43">
        <v>5000685.4161999999</v>
      </c>
      <c r="X59" s="43">
        <v>74301332.085800007</v>
      </c>
      <c r="Y59" s="48">
        <f t="shared" si="10"/>
        <v>185445635.14700001</v>
      </c>
    </row>
    <row r="60" spans="1:25" ht="24.9" customHeight="1" x14ac:dyDescent="0.25">
      <c r="A60" s="155"/>
      <c r="B60" s="150"/>
      <c r="C60" s="39">
        <v>14</v>
      </c>
      <c r="D60" s="43" t="s">
        <v>237</v>
      </c>
      <c r="E60" s="43">
        <v>97537844.363299996</v>
      </c>
      <c r="F60" s="43">
        <v>0</v>
      </c>
      <c r="G60" s="43">
        <v>3068329.4177000001</v>
      </c>
      <c r="H60" s="43">
        <f t="shared" si="13"/>
        <v>1534164.7088500001</v>
      </c>
      <c r="I60" s="43">
        <f t="shared" si="7"/>
        <v>1534164.7088500001</v>
      </c>
      <c r="J60" s="43">
        <v>4739802.8931999998</v>
      </c>
      <c r="K60" s="43">
        <v>75773504.185900003</v>
      </c>
      <c r="L60" s="48">
        <f t="shared" si="12"/>
        <v>179585316.15125</v>
      </c>
      <c r="M60" s="47"/>
      <c r="N60" s="151"/>
      <c r="O60" s="49">
        <v>34</v>
      </c>
      <c r="P60" s="151"/>
      <c r="Q60" s="43" t="s">
        <v>238</v>
      </c>
      <c r="R60" s="43">
        <v>100856720.07350001</v>
      </c>
      <c r="S60" s="43">
        <v>0</v>
      </c>
      <c r="T60" s="43">
        <v>3172734.0622999999</v>
      </c>
      <c r="U60" s="43">
        <v>0</v>
      </c>
      <c r="V60" s="43">
        <f t="shared" si="5"/>
        <v>3172734.0622999999</v>
      </c>
      <c r="W60" s="43">
        <v>4901082.0027999999</v>
      </c>
      <c r="X60" s="43">
        <v>77120137.390400007</v>
      </c>
      <c r="Y60" s="48">
        <f t="shared" si="10"/>
        <v>186050673.52900001</v>
      </c>
    </row>
    <row r="61" spans="1:25" ht="24.9" customHeight="1" x14ac:dyDescent="0.25">
      <c r="A61" s="155"/>
      <c r="B61" s="150"/>
      <c r="C61" s="39">
        <v>15</v>
      </c>
      <c r="D61" s="43" t="s">
        <v>239</v>
      </c>
      <c r="E61" s="43">
        <v>89110379.425300002</v>
      </c>
      <c r="F61" s="43">
        <v>0</v>
      </c>
      <c r="G61" s="43">
        <v>2803219.6159999999</v>
      </c>
      <c r="H61" s="43">
        <f t="shared" si="13"/>
        <v>1401609.808</v>
      </c>
      <c r="I61" s="43">
        <f t="shared" si="7"/>
        <v>1401609.808</v>
      </c>
      <c r="J61" s="43">
        <v>4330274.4382999996</v>
      </c>
      <c r="K61" s="43">
        <v>68687574.100400001</v>
      </c>
      <c r="L61" s="48">
        <f t="shared" si="12"/>
        <v>163529837.77200001</v>
      </c>
      <c r="M61" s="47"/>
      <c r="N61" s="39"/>
      <c r="O61" s="163" t="s">
        <v>240</v>
      </c>
      <c r="P61" s="164"/>
      <c r="Q61" s="44"/>
      <c r="R61" s="44">
        <f>SUM(R27:R60)</f>
        <v>3581421496.1856012</v>
      </c>
      <c r="S61" s="44">
        <f>SUM(S27:S60)</f>
        <v>1E-4</v>
      </c>
      <c r="T61" s="44">
        <f>SUM(T27:T60)</f>
        <v>112663766.61950001</v>
      </c>
      <c r="U61" s="44">
        <f>SUM(U27:U60)</f>
        <v>0</v>
      </c>
      <c r="V61" s="44">
        <f t="shared" si="5"/>
        <v>112663766.61950001</v>
      </c>
      <c r="W61" s="44">
        <f>SUM(W27:W60)</f>
        <v>174037391.13040003</v>
      </c>
      <c r="X61" s="44">
        <f>SUM(X27:X60)</f>
        <v>2707881896.2514</v>
      </c>
      <c r="Y61" s="51">
        <f t="shared" si="10"/>
        <v>6576004550.1870022</v>
      </c>
    </row>
    <row r="62" spans="1:25" ht="24.9" customHeight="1" x14ac:dyDescent="0.25">
      <c r="A62" s="155"/>
      <c r="B62" s="150"/>
      <c r="C62" s="39">
        <v>16</v>
      </c>
      <c r="D62" s="43" t="s">
        <v>241</v>
      </c>
      <c r="E62" s="43">
        <v>90986186.399499997</v>
      </c>
      <c r="F62" s="43">
        <v>0</v>
      </c>
      <c r="G62" s="43">
        <v>2862228.4423000002</v>
      </c>
      <c r="H62" s="43">
        <f t="shared" si="13"/>
        <v>1431114.2211500001</v>
      </c>
      <c r="I62" s="43">
        <f t="shared" si="7"/>
        <v>1431114.2211500001</v>
      </c>
      <c r="J62" s="43">
        <v>4421428.3425000003</v>
      </c>
      <c r="K62" s="43">
        <v>73182709.484500006</v>
      </c>
      <c r="L62" s="48">
        <f t="shared" si="12"/>
        <v>170021438.44765002</v>
      </c>
      <c r="M62" s="47"/>
      <c r="N62" s="149">
        <v>21</v>
      </c>
      <c r="O62" s="49">
        <v>1</v>
      </c>
      <c r="P62" s="149" t="s">
        <v>105</v>
      </c>
      <c r="Q62" s="43" t="s">
        <v>242</v>
      </c>
      <c r="R62" s="43">
        <v>80752329.080300003</v>
      </c>
      <c r="S62" s="43">
        <v>0</v>
      </c>
      <c r="T62" s="43">
        <v>2540293.4468999999</v>
      </c>
      <c r="U62" s="43">
        <f>T62/2</f>
        <v>1270146.7234499999</v>
      </c>
      <c r="V62" s="43">
        <f t="shared" si="5"/>
        <v>1270146.7234499999</v>
      </c>
      <c r="W62" s="43">
        <v>3924119.1510000001</v>
      </c>
      <c r="X62" s="43">
        <v>60696727.507399999</v>
      </c>
      <c r="Y62" s="48">
        <f t="shared" si="10"/>
        <v>146643322.46215001</v>
      </c>
    </row>
    <row r="63" spans="1:25" ht="24.9" customHeight="1" x14ac:dyDescent="0.25">
      <c r="A63" s="155"/>
      <c r="B63" s="150"/>
      <c r="C63" s="39">
        <v>17</v>
      </c>
      <c r="D63" s="43" t="s">
        <v>243</v>
      </c>
      <c r="E63" s="43">
        <v>84930196.538699999</v>
      </c>
      <c r="F63" s="43">
        <v>0</v>
      </c>
      <c r="G63" s="43">
        <v>2671720.1123000002</v>
      </c>
      <c r="H63" s="43">
        <f t="shared" si="13"/>
        <v>1335860.0561500001</v>
      </c>
      <c r="I63" s="43">
        <f t="shared" si="7"/>
        <v>1335860.0561500001</v>
      </c>
      <c r="J63" s="43">
        <v>4127140.5361000001</v>
      </c>
      <c r="K63" s="43">
        <v>69465264.656499997</v>
      </c>
      <c r="L63" s="48">
        <f t="shared" si="12"/>
        <v>159858461.78745002</v>
      </c>
      <c r="M63" s="47"/>
      <c r="N63" s="150"/>
      <c r="O63" s="49">
        <v>2</v>
      </c>
      <c r="P63" s="150"/>
      <c r="Q63" s="43" t="s">
        <v>244</v>
      </c>
      <c r="R63" s="43">
        <v>131946107.96879999</v>
      </c>
      <c r="S63" s="43">
        <v>0</v>
      </c>
      <c r="T63" s="43">
        <v>4150738.8980999999</v>
      </c>
      <c r="U63" s="43">
        <f t="shared" ref="U63:U121" si="14">T63/2</f>
        <v>2075369.4490499999</v>
      </c>
      <c r="V63" s="43">
        <f t="shared" ref="V63:V82" si="15">T63-U63</f>
        <v>2075369.4490499999</v>
      </c>
      <c r="W63" s="43">
        <v>6411855.2997000003</v>
      </c>
      <c r="X63" s="43">
        <v>79760642.370199993</v>
      </c>
      <c r="Y63" s="48">
        <f t="shared" si="10"/>
        <v>220193975.08774996</v>
      </c>
    </row>
    <row r="64" spans="1:25" ht="24.9" customHeight="1" x14ac:dyDescent="0.25">
      <c r="A64" s="155"/>
      <c r="B64" s="150"/>
      <c r="C64" s="39">
        <v>18</v>
      </c>
      <c r="D64" s="43" t="s">
        <v>245</v>
      </c>
      <c r="E64" s="43">
        <v>105517666.7652</v>
      </c>
      <c r="F64" s="43">
        <v>0</v>
      </c>
      <c r="G64" s="43">
        <v>3319357.3544999999</v>
      </c>
      <c r="H64" s="43">
        <f t="shared" si="13"/>
        <v>1659678.6772499999</v>
      </c>
      <c r="I64" s="43">
        <f t="shared" si="7"/>
        <v>1659678.6772499999</v>
      </c>
      <c r="J64" s="43">
        <v>5127578.3822999997</v>
      </c>
      <c r="K64" s="43">
        <v>81418704.383100003</v>
      </c>
      <c r="L64" s="48">
        <f t="shared" si="12"/>
        <v>193723628.20785001</v>
      </c>
      <c r="M64" s="47"/>
      <c r="N64" s="150"/>
      <c r="O64" s="49">
        <v>3</v>
      </c>
      <c r="P64" s="150"/>
      <c r="Q64" s="43" t="s">
        <v>246</v>
      </c>
      <c r="R64" s="43">
        <v>111137118.76639999</v>
      </c>
      <c r="S64" s="43">
        <v>0</v>
      </c>
      <c r="T64" s="43">
        <v>3496133.1485000001</v>
      </c>
      <c r="U64" s="43">
        <f t="shared" si="14"/>
        <v>1748066.5742500001</v>
      </c>
      <c r="V64" s="43">
        <f t="shared" si="15"/>
        <v>1748066.5742500001</v>
      </c>
      <c r="W64" s="43">
        <v>5400652.8492999999</v>
      </c>
      <c r="X64" s="43">
        <v>81610241.130400002</v>
      </c>
      <c r="Y64" s="48">
        <f t="shared" si="10"/>
        <v>199896079.32034999</v>
      </c>
    </row>
    <row r="65" spans="1:25" ht="24.9" customHeight="1" x14ac:dyDescent="0.25">
      <c r="A65" s="155"/>
      <c r="B65" s="150"/>
      <c r="C65" s="39">
        <v>19</v>
      </c>
      <c r="D65" s="43" t="s">
        <v>247</v>
      </c>
      <c r="E65" s="43">
        <v>88046680.419300005</v>
      </c>
      <c r="F65" s="43">
        <v>0</v>
      </c>
      <c r="G65" s="43">
        <v>2769757.9481000002</v>
      </c>
      <c r="H65" s="43">
        <f t="shared" si="13"/>
        <v>1384878.9740500001</v>
      </c>
      <c r="I65" s="43">
        <f t="shared" si="7"/>
        <v>1384878.9740500001</v>
      </c>
      <c r="J65" s="43">
        <v>4278584.5157000003</v>
      </c>
      <c r="K65" s="43">
        <v>70207913.922999993</v>
      </c>
      <c r="L65" s="48">
        <f t="shared" si="12"/>
        <v>163918057.83205</v>
      </c>
      <c r="M65" s="47"/>
      <c r="N65" s="150"/>
      <c r="O65" s="49">
        <v>4</v>
      </c>
      <c r="P65" s="150"/>
      <c r="Q65" s="43" t="s">
        <v>248</v>
      </c>
      <c r="R65" s="43">
        <v>91762407.756400004</v>
      </c>
      <c r="S65" s="43">
        <v>0</v>
      </c>
      <c r="T65" s="43">
        <v>2886646.6856999998</v>
      </c>
      <c r="U65" s="43">
        <f t="shared" si="14"/>
        <v>1443323.3428499999</v>
      </c>
      <c r="V65" s="43">
        <f t="shared" si="15"/>
        <v>1443323.3428499999</v>
      </c>
      <c r="W65" s="43">
        <v>4459148.4321999997</v>
      </c>
      <c r="X65" s="43">
        <v>68982942.871700004</v>
      </c>
      <c r="Y65" s="48">
        <f t="shared" si="10"/>
        <v>166647822.40315002</v>
      </c>
    </row>
    <row r="66" spans="1:25" ht="24.9" customHeight="1" x14ac:dyDescent="0.25">
      <c r="A66" s="155"/>
      <c r="B66" s="150"/>
      <c r="C66" s="39">
        <v>20</v>
      </c>
      <c r="D66" s="43" t="s">
        <v>249</v>
      </c>
      <c r="E66" s="43">
        <v>92639788.047700003</v>
      </c>
      <c r="F66" s="43">
        <v>0</v>
      </c>
      <c r="G66" s="43">
        <v>2914247.1701000002</v>
      </c>
      <c r="H66" s="43">
        <f t="shared" si="13"/>
        <v>1457123.5850500001</v>
      </c>
      <c r="I66" s="43">
        <f t="shared" si="7"/>
        <v>1457123.5850500001</v>
      </c>
      <c r="J66" s="43">
        <v>4501784.2898000004</v>
      </c>
      <c r="K66" s="43">
        <v>73376163.239899993</v>
      </c>
      <c r="L66" s="48">
        <f t="shared" si="12"/>
        <v>171974859.16245002</v>
      </c>
      <c r="M66" s="47"/>
      <c r="N66" s="150"/>
      <c r="O66" s="49">
        <v>5</v>
      </c>
      <c r="P66" s="150"/>
      <c r="Q66" s="43" t="s">
        <v>250</v>
      </c>
      <c r="R66" s="43">
        <v>122209639.4533</v>
      </c>
      <c r="S66" s="43">
        <v>0</v>
      </c>
      <c r="T66" s="43">
        <v>3844450.6776999999</v>
      </c>
      <c r="U66" s="43">
        <f t="shared" si="14"/>
        <v>1922225.3388499999</v>
      </c>
      <c r="V66" s="43">
        <f t="shared" si="15"/>
        <v>1922225.3388499999</v>
      </c>
      <c r="W66" s="43">
        <v>5938716.4688999997</v>
      </c>
      <c r="X66" s="43">
        <v>88446199.251399994</v>
      </c>
      <c r="Y66" s="48">
        <f t="shared" si="10"/>
        <v>218516780.51244998</v>
      </c>
    </row>
    <row r="67" spans="1:25" ht="24.9" customHeight="1" x14ac:dyDescent="0.25">
      <c r="A67" s="155"/>
      <c r="B67" s="150"/>
      <c r="C67" s="39">
        <v>21</v>
      </c>
      <c r="D67" s="43" t="s">
        <v>251</v>
      </c>
      <c r="E67" s="43">
        <v>96358834.934799999</v>
      </c>
      <c r="F67" s="43">
        <v>0</v>
      </c>
      <c r="G67" s="43">
        <v>3031240.3335000002</v>
      </c>
      <c r="H67" s="43">
        <f t="shared" si="13"/>
        <v>1515620.1667500001</v>
      </c>
      <c r="I67" s="43">
        <f t="shared" si="7"/>
        <v>1515620.1667500001</v>
      </c>
      <c r="J67" s="43">
        <v>4682509.5181999998</v>
      </c>
      <c r="K67" s="43">
        <v>76613849.213699996</v>
      </c>
      <c r="L67" s="48">
        <f t="shared" si="12"/>
        <v>179170813.83344999</v>
      </c>
      <c r="M67" s="47"/>
      <c r="N67" s="150"/>
      <c r="O67" s="49">
        <v>6</v>
      </c>
      <c r="P67" s="150"/>
      <c r="Q67" s="43" t="s">
        <v>252</v>
      </c>
      <c r="R67" s="43">
        <v>149516101.1036</v>
      </c>
      <c r="S67" s="43">
        <v>0</v>
      </c>
      <c r="T67" s="43">
        <v>4703452.8437000001</v>
      </c>
      <c r="U67" s="43">
        <f t="shared" si="14"/>
        <v>2351726.42185</v>
      </c>
      <c r="V67" s="43">
        <f t="shared" si="15"/>
        <v>2351726.42185</v>
      </c>
      <c r="W67" s="43">
        <v>7265660.3518000003</v>
      </c>
      <c r="X67" s="43">
        <v>93387989.967299998</v>
      </c>
      <c r="Y67" s="48">
        <f t="shared" si="10"/>
        <v>252521477.84454998</v>
      </c>
    </row>
    <row r="68" spans="1:25" ht="24.9" customHeight="1" x14ac:dyDescent="0.25">
      <c r="A68" s="155"/>
      <c r="B68" s="150"/>
      <c r="C68" s="39">
        <v>22</v>
      </c>
      <c r="D68" s="43" t="s">
        <v>253</v>
      </c>
      <c r="E68" s="43">
        <v>82822940.639699996</v>
      </c>
      <c r="F68" s="43">
        <v>0</v>
      </c>
      <c r="G68" s="43">
        <v>2605430.4038</v>
      </c>
      <c r="H68" s="43">
        <f t="shared" si="13"/>
        <v>1302715.2019</v>
      </c>
      <c r="I68" s="43">
        <f t="shared" si="7"/>
        <v>1302715.2019</v>
      </c>
      <c r="J68" s="43">
        <v>4024739.4868000001</v>
      </c>
      <c r="K68" s="43">
        <v>69472531.283399999</v>
      </c>
      <c r="L68" s="48">
        <f t="shared" si="12"/>
        <v>157622926.61180001</v>
      </c>
      <c r="M68" s="47"/>
      <c r="N68" s="150"/>
      <c r="O68" s="49">
        <v>7</v>
      </c>
      <c r="P68" s="150"/>
      <c r="Q68" s="43" t="s">
        <v>254</v>
      </c>
      <c r="R68" s="43">
        <v>101861182.10349999</v>
      </c>
      <c r="S68" s="43">
        <v>0</v>
      </c>
      <c r="T68" s="43">
        <v>3204332.2631000001</v>
      </c>
      <c r="U68" s="43">
        <f t="shared" si="14"/>
        <v>1602166.13155</v>
      </c>
      <c r="V68" s="43">
        <f t="shared" si="15"/>
        <v>1602166.13155</v>
      </c>
      <c r="W68" s="43">
        <v>4949893.3342000004</v>
      </c>
      <c r="X68" s="43">
        <v>69656962.884399995</v>
      </c>
      <c r="Y68" s="48">
        <f t="shared" si="10"/>
        <v>178070204.45365</v>
      </c>
    </row>
    <row r="69" spans="1:25" ht="24.9" customHeight="1" x14ac:dyDescent="0.25">
      <c r="A69" s="155"/>
      <c r="B69" s="150"/>
      <c r="C69" s="39">
        <v>23</v>
      </c>
      <c r="D69" s="43" t="s">
        <v>255</v>
      </c>
      <c r="E69" s="43">
        <v>86483261.770999998</v>
      </c>
      <c r="F69" s="43">
        <v>0</v>
      </c>
      <c r="G69" s="43">
        <v>2720576.1820999999</v>
      </c>
      <c r="H69" s="43">
        <f t="shared" si="13"/>
        <v>1360288.0910499999</v>
      </c>
      <c r="I69" s="43">
        <f t="shared" si="7"/>
        <v>1360288.0910499999</v>
      </c>
      <c r="J69" s="43">
        <v>4202610.9664000003</v>
      </c>
      <c r="K69" s="43">
        <v>72591690.498799995</v>
      </c>
      <c r="L69" s="48">
        <f t="shared" si="12"/>
        <v>164637851.32725</v>
      </c>
      <c r="M69" s="47"/>
      <c r="N69" s="150"/>
      <c r="O69" s="49">
        <v>8</v>
      </c>
      <c r="P69" s="150"/>
      <c r="Q69" s="43" t="s">
        <v>256</v>
      </c>
      <c r="R69" s="43">
        <v>108212712.26450001</v>
      </c>
      <c r="S69" s="43">
        <v>0</v>
      </c>
      <c r="T69" s="43">
        <v>3404137.6510999999</v>
      </c>
      <c r="U69" s="43">
        <f t="shared" si="14"/>
        <v>1702068.82555</v>
      </c>
      <c r="V69" s="43">
        <f t="shared" si="15"/>
        <v>1702068.82555</v>
      </c>
      <c r="W69" s="43">
        <v>5258542.7741</v>
      </c>
      <c r="X69" s="43">
        <v>73340658.2676</v>
      </c>
      <c r="Y69" s="48">
        <f t="shared" si="10"/>
        <v>188513982.13175002</v>
      </c>
    </row>
    <row r="70" spans="1:25" ht="24.9" customHeight="1" x14ac:dyDescent="0.25">
      <c r="A70" s="155"/>
      <c r="B70" s="150"/>
      <c r="C70" s="39">
        <v>24</v>
      </c>
      <c r="D70" s="43" t="s">
        <v>257</v>
      </c>
      <c r="E70" s="43">
        <v>88583183.070800006</v>
      </c>
      <c r="F70" s="43">
        <v>0</v>
      </c>
      <c r="G70" s="43">
        <v>2786635.1598999999</v>
      </c>
      <c r="H70" s="43">
        <f t="shared" si="13"/>
        <v>1393317.5799499999</v>
      </c>
      <c r="I70" s="43">
        <f t="shared" si="7"/>
        <v>1393317.5799499999</v>
      </c>
      <c r="J70" s="43">
        <v>4304655.5944999997</v>
      </c>
      <c r="K70" s="43">
        <v>66792599.292400002</v>
      </c>
      <c r="L70" s="48">
        <f t="shared" si="12"/>
        <v>161073755.53765002</v>
      </c>
      <c r="M70" s="47"/>
      <c r="N70" s="150"/>
      <c r="O70" s="49">
        <v>9</v>
      </c>
      <c r="P70" s="150"/>
      <c r="Q70" s="43" t="s">
        <v>258</v>
      </c>
      <c r="R70" s="43">
        <v>134434157.1961</v>
      </c>
      <c r="S70" s="43">
        <v>0</v>
      </c>
      <c r="T70" s="43">
        <v>4229007.5401999997</v>
      </c>
      <c r="U70" s="43">
        <f t="shared" si="14"/>
        <v>2114503.7700999998</v>
      </c>
      <c r="V70" s="43">
        <f t="shared" si="15"/>
        <v>2114503.7700999998</v>
      </c>
      <c r="W70" s="43">
        <v>6532760.8108000001</v>
      </c>
      <c r="X70" s="43">
        <v>92868506.886199996</v>
      </c>
      <c r="Y70" s="48">
        <f t="shared" si="10"/>
        <v>235949928.66319996</v>
      </c>
    </row>
    <row r="71" spans="1:25" ht="24.9" customHeight="1" x14ac:dyDescent="0.25">
      <c r="A71" s="155"/>
      <c r="B71" s="150"/>
      <c r="C71" s="39">
        <v>25</v>
      </c>
      <c r="D71" s="43" t="s">
        <v>259</v>
      </c>
      <c r="E71" s="43">
        <v>104370613.1485</v>
      </c>
      <c r="F71" s="43">
        <v>0</v>
      </c>
      <c r="G71" s="43">
        <v>3283273.531</v>
      </c>
      <c r="H71" s="43">
        <f t="shared" si="13"/>
        <v>1641636.7655</v>
      </c>
      <c r="I71" s="43">
        <f t="shared" si="7"/>
        <v>1641636.7655</v>
      </c>
      <c r="J71" s="43">
        <v>5071837.8841000004</v>
      </c>
      <c r="K71" s="43">
        <v>80549615.809100002</v>
      </c>
      <c r="L71" s="48">
        <f t="shared" si="12"/>
        <v>191633703.6072</v>
      </c>
      <c r="M71" s="47"/>
      <c r="N71" s="150"/>
      <c r="O71" s="49">
        <v>10</v>
      </c>
      <c r="P71" s="150"/>
      <c r="Q71" s="43" t="s">
        <v>260</v>
      </c>
      <c r="R71" s="43">
        <v>93607493.402999997</v>
      </c>
      <c r="S71" s="43">
        <v>0</v>
      </c>
      <c r="T71" s="43">
        <v>2944689.0855999999</v>
      </c>
      <c r="U71" s="43">
        <f t="shared" si="14"/>
        <v>1472344.5427999999</v>
      </c>
      <c r="V71" s="43">
        <f t="shared" si="15"/>
        <v>1472344.5427999999</v>
      </c>
      <c r="W71" s="43">
        <v>4548809.4488000004</v>
      </c>
      <c r="X71" s="43">
        <v>69616754.215700001</v>
      </c>
      <c r="Y71" s="48">
        <f t="shared" si="10"/>
        <v>169245401.6103</v>
      </c>
    </row>
    <row r="72" spans="1:25" ht="24.9" customHeight="1" x14ac:dyDescent="0.25">
      <c r="A72" s="155"/>
      <c r="B72" s="150"/>
      <c r="C72" s="39">
        <v>26</v>
      </c>
      <c r="D72" s="43" t="s">
        <v>261</v>
      </c>
      <c r="E72" s="43">
        <v>77746369.878800005</v>
      </c>
      <c r="F72" s="43">
        <v>0</v>
      </c>
      <c r="G72" s="43">
        <v>2445732.4783000001</v>
      </c>
      <c r="H72" s="43">
        <f t="shared" si="13"/>
        <v>1222866.23915</v>
      </c>
      <c r="I72" s="43">
        <f t="shared" si="7"/>
        <v>1222866.23915</v>
      </c>
      <c r="J72" s="43">
        <v>3778046.0630000001</v>
      </c>
      <c r="K72" s="43">
        <v>61272708.038500004</v>
      </c>
      <c r="L72" s="48">
        <f t="shared" si="12"/>
        <v>144019990.21945</v>
      </c>
      <c r="M72" s="47"/>
      <c r="N72" s="150"/>
      <c r="O72" s="49">
        <v>11</v>
      </c>
      <c r="P72" s="150"/>
      <c r="Q72" s="43" t="s">
        <v>262</v>
      </c>
      <c r="R72" s="43">
        <v>98873943.181400001</v>
      </c>
      <c r="S72" s="43">
        <v>0</v>
      </c>
      <c r="T72" s="43">
        <v>3110360.1938999998</v>
      </c>
      <c r="U72" s="43">
        <f t="shared" si="14"/>
        <v>1555180.0969499999</v>
      </c>
      <c r="V72" s="43">
        <f t="shared" si="15"/>
        <v>1555180.0969499999</v>
      </c>
      <c r="W72" s="43">
        <v>4804729.9488000004</v>
      </c>
      <c r="X72" s="43">
        <v>74430006.376200005</v>
      </c>
      <c r="Y72" s="48">
        <f t="shared" si="10"/>
        <v>179663859.60334998</v>
      </c>
    </row>
    <row r="73" spans="1:25" ht="24.9" customHeight="1" x14ac:dyDescent="0.25">
      <c r="A73" s="155"/>
      <c r="B73" s="150"/>
      <c r="C73" s="39">
        <v>27</v>
      </c>
      <c r="D73" s="43" t="s">
        <v>263</v>
      </c>
      <c r="E73" s="43">
        <v>95395430.746099994</v>
      </c>
      <c r="F73" s="43">
        <v>0</v>
      </c>
      <c r="G73" s="43">
        <v>3000933.7236000001</v>
      </c>
      <c r="H73" s="43">
        <f t="shared" si="13"/>
        <v>1500466.8618000001</v>
      </c>
      <c r="I73" s="43">
        <f t="shared" si="7"/>
        <v>1500466.8618000001</v>
      </c>
      <c r="J73" s="43">
        <v>4635693.3721000003</v>
      </c>
      <c r="K73" s="43">
        <v>73182709.484500006</v>
      </c>
      <c r="L73" s="48">
        <f t="shared" si="12"/>
        <v>174714300.46450001</v>
      </c>
      <c r="M73" s="47"/>
      <c r="N73" s="150"/>
      <c r="O73" s="49">
        <v>12</v>
      </c>
      <c r="P73" s="150"/>
      <c r="Q73" s="43" t="s">
        <v>264</v>
      </c>
      <c r="R73" s="43">
        <v>109079450.90530001</v>
      </c>
      <c r="S73" s="43">
        <v>0</v>
      </c>
      <c r="T73" s="43">
        <v>3431403.3724000002</v>
      </c>
      <c r="U73" s="43">
        <f t="shared" si="14"/>
        <v>1715701.6862000001</v>
      </c>
      <c r="V73" s="43">
        <f t="shared" si="15"/>
        <v>1715701.6862000001</v>
      </c>
      <c r="W73" s="43">
        <v>5300661.5060000001</v>
      </c>
      <c r="X73" s="43">
        <v>81265964.497199997</v>
      </c>
      <c r="Y73" s="48">
        <f t="shared" si="10"/>
        <v>197361778.59469998</v>
      </c>
    </row>
    <row r="74" spans="1:25" ht="24.9" customHeight="1" x14ac:dyDescent="0.25">
      <c r="A74" s="155"/>
      <c r="B74" s="150"/>
      <c r="C74" s="39">
        <v>28</v>
      </c>
      <c r="D74" s="43" t="s">
        <v>265</v>
      </c>
      <c r="E74" s="43">
        <v>77774056.311700001</v>
      </c>
      <c r="F74" s="43">
        <v>0</v>
      </c>
      <c r="G74" s="43">
        <v>2446603.4334999998</v>
      </c>
      <c r="H74" s="43">
        <f t="shared" si="13"/>
        <v>1223301.7167499999</v>
      </c>
      <c r="I74" s="43">
        <f t="shared" si="7"/>
        <v>1223301.7167499999</v>
      </c>
      <c r="J74" s="43">
        <v>3779391.4714000002</v>
      </c>
      <c r="K74" s="43">
        <v>62955820.303099997</v>
      </c>
      <c r="L74" s="48">
        <f t="shared" si="12"/>
        <v>145732569.80294999</v>
      </c>
      <c r="M74" s="47"/>
      <c r="N74" s="150"/>
      <c r="O74" s="49">
        <v>13</v>
      </c>
      <c r="P74" s="150"/>
      <c r="Q74" s="43" t="s">
        <v>266</v>
      </c>
      <c r="R74" s="43">
        <v>90777929.580200002</v>
      </c>
      <c r="S74" s="43">
        <v>0</v>
      </c>
      <c r="T74" s="43">
        <v>2855677.1335999998</v>
      </c>
      <c r="U74" s="43">
        <f t="shared" si="14"/>
        <v>1427838.5667999999</v>
      </c>
      <c r="V74" s="43">
        <f t="shared" si="15"/>
        <v>1427838.5667999999</v>
      </c>
      <c r="W74" s="43">
        <v>4411308.2062999997</v>
      </c>
      <c r="X74" s="43">
        <v>63834295.510799997</v>
      </c>
      <c r="Y74" s="48">
        <f t="shared" si="10"/>
        <v>160451371.86410001</v>
      </c>
    </row>
    <row r="75" spans="1:25" ht="24.9" customHeight="1" x14ac:dyDescent="0.25">
      <c r="A75" s="155"/>
      <c r="B75" s="150"/>
      <c r="C75" s="39">
        <v>29</v>
      </c>
      <c r="D75" s="43" t="s">
        <v>267</v>
      </c>
      <c r="E75" s="43">
        <v>101429855.0535</v>
      </c>
      <c r="F75" s="43">
        <v>0</v>
      </c>
      <c r="G75" s="43">
        <v>3190763.6479000002</v>
      </c>
      <c r="H75" s="43">
        <f t="shared" si="13"/>
        <v>1595381.8239500001</v>
      </c>
      <c r="I75" s="43">
        <f t="shared" si="7"/>
        <v>1595381.8239500001</v>
      </c>
      <c r="J75" s="43">
        <v>4928933.2114000004</v>
      </c>
      <c r="K75" s="43">
        <v>71772499.429199994</v>
      </c>
      <c r="L75" s="48">
        <f t="shared" si="12"/>
        <v>179726669.51804999</v>
      </c>
      <c r="M75" s="47"/>
      <c r="N75" s="150"/>
      <c r="O75" s="49">
        <v>14</v>
      </c>
      <c r="P75" s="150"/>
      <c r="Q75" s="43" t="s">
        <v>268</v>
      </c>
      <c r="R75" s="43">
        <v>104173606.8053</v>
      </c>
      <c r="S75" s="43">
        <v>0</v>
      </c>
      <c r="T75" s="43">
        <v>3277076.1379999998</v>
      </c>
      <c r="U75" s="43">
        <f t="shared" si="14"/>
        <v>1638538.0689999999</v>
      </c>
      <c r="V75" s="43">
        <f t="shared" si="15"/>
        <v>1638538.0689999999</v>
      </c>
      <c r="W75" s="43">
        <v>5062264.4589999998</v>
      </c>
      <c r="X75" s="43">
        <v>75009075.797800004</v>
      </c>
      <c r="Y75" s="48">
        <f t="shared" si="10"/>
        <v>185883485.1311</v>
      </c>
    </row>
    <row r="76" spans="1:25" ht="24.9" customHeight="1" x14ac:dyDescent="0.25">
      <c r="A76" s="155"/>
      <c r="B76" s="150"/>
      <c r="C76" s="39">
        <v>30</v>
      </c>
      <c r="D76" s="43" t="s">
        <v>269</v>
      </c>
      <c r="E76" s="43">
        <v>83928211.774299994</v>
      </c>
      <c r="F76" s="43">
        <v>0</v>
      </c>
      <c r="G76" s="43">
        <v>2640199.8407999999</v>
      </c>
      <c r="H76" s="43">
        <f t="shared" si="13"/>
        <v>1320099.9203999999</v>
      </c>
      <c r="I76" s="43">
        <f t="shared" si="7"/>
        <v>1320099.9203999999</v>
      </c>
      <c r="J76" s="43">
        <v>4078449.5863000001</v>
      </c>
      <c r="K76" s="43">
        <v>64160142.596900001</v>
      </c>
      <c r="L76" s="48">
        <f t="shared" si="12"/>
        <v>153486903.8779</v>
      </c>
      <c r="M76" s="47"/>
      <c r="N76" s="150"/>
      <c r="O76" s="49">
        <v>15</v>
      </c>
      <c r="P76" s="150"/>
      <c r="Q76" s="43" t="s">
        <v>270</v>
      </c>
      <c r="R76" s="43">
        <v>120518999.0913</v>
      </c>
      <c r="S76" s="43">
        <v>0</v>
      </c>
      <c r="T76" s="43">
        <v>3791266.7919999999</v>
      </c>
      <c r="U76" s="43">
        <f t="shared" si="14"/>
        <v>1895633.3959999999</v>
      </c>
      <c r="V76" s="43">
        <f t="shared" si="15"/>
        <v>1895633.3959999999</v>
      </c>
      <c r="W76" s="43">
        <v>5856560.6437999997</v>
      </c>
      <c r="X76" s="43">
        <v>78413248.267199993</v>
      </c>
      <c r="Y76" s="48">
        <f t="shared" si="10"/>
        <v>206684441.39829999</v>
      </c>
    </row>
    <row r="77" spans="1:25" ht="24.9" customHeight="1" x14ac:dyDescent="0.25">
      <c r="A77" s="155"/>
      <c r="B77" s="151"/>
      <c r="C77" s="39">
        <v>31</v>
      </c>
      <c r="D77" s="43" t="s">
        <v>271</v>
      </c>
      <c r="E77" s="43">
        <v>126861584.7392</v>
      </c>
      <c r="F77" s="43">
        <v>0</v>
      </c>
      <c r="G77" s="43">
        <v>3990790.8051</v>
      </c>
      <c r="H77" s="43">
        <f t="shared" si="13"/>
        <v>1995395.40255</v>
      </c>
      <c r="I77" s="43">
        <f t="shared" si="7"/>
        <v>1995395.40255</v>
      </c>
      <c r="J77" s="43">
        <v>6164775.4296000004</v>
      </c>
      <c r="K77" s="43">
        <v>102659377.6962</v>
      </c>
      <c r="L77" s="48">
        <f t="shared" si="12"/>
        <v>237681133.26754999</v>
      </c>
      <c r="M77" s="47"/>
      <c r="N77" s="150"/>
      <c r="O77" s="49">
        <v>16</v>
      </c>
      <c r="P77" s="150"/>
      <c r="Q77" s="43" t="s">
        <v>272</v>
      </c>
      <c r="R77" s="43">
        <v>96559073.676300004</v>
      </c>
      <c r="S77" s="43">
        <v>0</v>
      </c>
      <c r="T77" s="43">
        <v>3037539.4109</v>
      </c>
      <c r="U77" s="43">
        <f t="shared" si="14"/>
        <v>1518769.70545</v>
      </c>
      <c r="V77" s="43">
        <f t="shared" si="15"/>
        <v>1518769.70545</v>
      </c>
      <c r="W77" s="43">
        <v>4692240.0198999997</v>
      </c>
      <c r="X77" s="43">
        <v>70190656.258100003</v>
      </c>
      <c r="Y77" s="48">
        <f t="shared" si="10"/>
        <v>172960739.65974998</v>
      </c>
    </row>
    <row r="78" spans="1:25" ht="24.9" customHeight="1" x14ac:dyDescent="0.25">
      <c r="A78" s="39"/>
      <c r="B78" s="162" t="s">
        <v>273</v>
      </c>
      <c r="C78" s="163"/>
      <c r="D78" s="44"/>
      <c r="E78" s="44">
        <f>SUM(E47:E77)</f>
        <v>2870403626.0603995</v>
      </c>
      <c r="F78" s="44">
        <f t="shared" ref="F78:L78" si="16">SUM(F47:F77)</f>
        <v>0</v>
      </c>
      <c r="G78" s="44">
        <f t="shared" si="16"/>
        <v>90296683.75410001</v>
      </c>
      <c r="H78" s="44">
        <f t="shared" si="16"/>
        <v>45148341.877050005</v>
      </c>
      <c r="I78" s="44">
        <f t="shared" si="16"/>
        <v>45148341.877050005</v>
      </c>
      <c r="J78" s="44">
        <f t="shared" si="16"/>
        <v>139485832.40000004</v>
      </c>
      <c r="K78" s="44">
        <f t="shared" si="16"/>
        <v>2265787217.1806002</v>
      </c>
      <c r="L78" s="44">
        <f t="shared" si="16"/>
        <v>5320825017.5180492</v>
      </c>
      <c r="M78" s="47"/>
      <c r="N78" s="150"/>
      <c r="O78" s="49">
        <v>17</v>
      </c>
      <c r="P78" s="150"/>
      <c r="Q78" s="43" t="s">
        <v>274</v>
      </c>
      <c r="R78" s="43">
        <v>95155955.971599996</v>
      </c>
      <c r="S78" s="43">
        <v>0</v>
      </c>
      <c r="T78" s="43">
        <v>2993400.3654999998</v>
      </c>
      <c r="U78" s="43">
        <f t="shared" si="14"/>
        <v>1496700.1827499999</v>
      </c>
      <c r="V78" s="43">
        <f t="shared" si="15"/>
        <v>1496700.1827499999</v>
      </c>
      <c r="W78" s="43">
        <v>4624056.2149999999</v>
      </c>
      <c r="X78" s="43">
        <v>64566448.538500004</v>
      </c>
      <c r="Y78" s="48">
        <f t="shared" si="10"/>
        <v>165843160.90785</v>
      </c>
    </row>
    <row r="79" spans="1:25" ht="24.9" customHeight="1" x14ac:dyDescent="0.25">
      <c r="A79" s="155">
        <v>4</v>
      </c>
      <c r="B79" s="149" t="s">
        <v>275</v>
      </c>
      <c r="C79" s="39">
        <v>1</v>
      </c>
      <c r="D79" s="43" t="s">
        <v>276</v>
      </c>
      <c r="E79" s="43">
        <v>142691083.35010001</v>
      </c>
      <c r="F79" s="43">
        <v>0</v>
      </c>
      <c r="G79" s="43">
        <v>4488752.5610999996</v>
      </c>
      <c r="H79" s="43">
        <v>0</v>
      </c>
      <c r="I79" s="43">
        <f t="shared" ref="I79:I129" si="17">G79-H79</f>
        <v>4488752.5610999996</v>
      </c>
      <c r="J79" s="43">
        <v>6934002.0185000002</v>
      </c>
      <c r="K79" s="53">
        <v>113217894.7823</v>
      </c>
      <c r="L79" s="48">
        <f t="shared" ref="L79:L99" si="18">E79+F79+I79+J79+K79</f>
        <v>267331732.71200001</v>
      </c>
      <c r="M79" s="47"/>
      <c r="N79" s="150"/>
      <c r="O79" s="49">
        <v>18</v>
      </c>
      <c r="P79" s="150"/>
      <c r="Q79" s="43" t="s">
        <v>277</v>
      </c>
      <c r="R79" s="43">
        <v>98748026.444100007</v>
      </c>
      <c r="S79" s="43">
        <v>0</v>
      </c>
      <c r="T79" s="43">
        <v>3106399.1258999999</v>
      </c>
      <c r="U79" s="43">
        <f t="shared" si="14"/>
        <v>1553199.5629499999</v>
      </c>
      <c r="V79" s="43">
        <f t="shared" si="15"/>
        <v>1553199.5629499999</v>
      </c>
      <c r="W79" s="43">
        <v>4798611.0877999999</v>
      </c>
      <c r="X79" s="43">
        <v>70574980.079500005</v>
      </c>
      <c r="Y79" s="48">
        <f t="shared" si="10"/>
        <v>175674817.17435002</v>
      </c>
    </row>
    <row r="80" spans="1:25" ht="24.9" customHeight="1" x14ac:dyDescent="0.25">
      <c r="A80" s="155"/>
      <c r="B80" s="150"/>
      <c r="C80" s="39">
        <v>2</v>
      </c>
      <c r="D80" s="43" t="s">
        <v>278</v>
      </c>
      <c r="E80" s="43">
        <v>93841777.561299995</v>
      </c>
      <c r="F80" s="43">
        <v>0</v>
      </c>
      <c r="G80" s="43">
        <v>2952059.1579</v>
      </c>
      <c r="H80" s="43">
        <v>0</v>
      </c>
      <c r="I80" s="43">
        <f t="shared" si="17"/>
        <v>2952059.1579</v>
      </c>
      <c r="J80" s="43">
        <v>4560194.3706999999</v>
      </c>
      <c r="K80" s="53">
        <v>78202280.606299996</v>
      </c>
      <c r="L80" s="48">
        <f t="shared" si="18"/>
        <v>179556311.69620001</v>
      </c>
      <c r="M80" s="47"/>
      <c r="N80" s="150"/>
      <c r="O80" s="49">
        <v>19</v>
      </c>
      <c r="P80" s="150"/>
      <c r="Q80" s="43" t="s">
        <v>279</v>
      </c>
      <c r="R80" s="43">
        <v>119471901.60070001</v>
      </c>
      <c r="S80" s="43">
        <v>0</v>
      </c>
      <c r="T80" s="43">
        <v>3758327.3719000001</v>
      </c>
      <c r="U80" s="43">
        <f t="shared" si="14"/>
        <v>1879163.6859500001</v>
      </c>
      <c r="V80" s="43">
        <f t="shared" si="15"/>
        <v>1879163.6859500001</v>
      </c>
      <c r="W80" s="43">
        <v>5805677.4636000004</v>
      </c>
      <c r="X80" s="43">
        <v>74302598.185100004</v>
      </c>
      <c r="Y80" s="48">
        <f t="shared" si="10"/>
        <v>201459340.93535</v>
      </c>
    </row>
    <row r="81" spans="1:25" ht="24.9" customHeight="1" x14ac:dyDescent="0.25">
      <c r="A81" s="155"/>
      <c r="B81" s="150"/>
      <c r="C81" s="39">
        <v>3</v>
      </c>
      <c r="D81" s="43" t="s">
        <v>280</v>
      </c>
      <c r="E81" s="43">
        <v>96536651.404499993</v>
      </c>
      <c r="F81" s="43">
        <v>0</v>
      </c>
      <c r="G81" s="43">
        <v>3036834.0547000002</v>
      </c>
      <c r="H81" s="43">
        <v>0</v>
      </c>
      <c r="I81" s="43">
        <f t="shared" si="17"/>
        <v>3036834.0547000002</v>
      </c>
      <c r="J81" s="43">
        <v>4691150.4208000004</v>
      </c>
      <c r="K81" s="53">
        <v>80476734.8178</v>
      </c>
      <c r="L81" s="48">
        <f t="shared" si="18"/>
        <v>184741370.69779998</v>
      </c>
      <c r="M81" s="47"/>
      <c r="N81" s="150"/>
      <c r="O81" s="49">
        <v>20</v>
      </c>
      <c r="P81" s="150"/>
      <c r="Q81" s="43" t="s">
        <v>281</v>
      </c>
      <c r="R81" s="43">
        <v>91805896.790199995</v>
      </c>
      <c r="S81" s="43">
        <v>0</v>
      </c>
      <c r="T81" s="43">
        <v>2888014.7565000001</v>
      </c>
      <c r="U81" s="43">
        <f t="shared" si="14"/>
        <v>1444007.3782500001</v>
      </c>
      <c r="V81" s="43">
        <f t="shared" si="15"/>
        <v>1444007.3782500001</v>
      </c>
      <c r="W81" s="43">
        <v>4461261.7600999996</v>
      </c>
      <c r="X81" s="43">
        <v>66155417.6149</v>
      </c>
      <c r="Y81" s="48">
        <f t="shared" si="10"/>
        <v>163866583.54345</v>
      </c>
    </row>
    <row r="82" spans="1:25" ht="24.9" customHeight="1" x14ac:dyDescent="0.25">
      <c r="A82" s="155"/>
      <c r="B82" s="150"/>
      <c r="C82" s="39">
        <v>4</v>
      </c>
      <c r="D82" s="43" t="s">
        <v>282</v>
      </c>
      <c r="E82" s="43">
        <v>116683376.23639999</v>
      </c>
      <c r="F82" s="43">
        <v>0</v>
      </c>
      <c r="G82" s="43">
        <v>3670606.4010000001</v>
      </c>
      <c r="H82" s="43">
        <v>0</v>
      </c>
      <c r="I82" s="43">
        <f t="shared" si="17"/>
        <v>3670606.4010000001</v>
      </c>
      <c r="J82" s="43">
        <v>5670170.4644999998</v>
      </c>
      <c r="K82" s="53">
        <v>99464592.319399998</v>
      </c>
      <c r="L82" s="48">
        <f t="shared" si="18"/>
        <v>225488745.42129999</v>
      </c>
      <c r="M82" s="47"/>
      <c r="N82" s="151"/>
      <c r="O82" s="49">
        <v>21</v>
      </c>
      <c r="P82" s="151"/>
      <c r="Q82" s="43" t="s">
        <v>283</v>
      </c>
      <c r="R82" s="43">
        <v>109657357.6398</v>
      </c>
      <c r="S82" s="43">
        <v>0</v>
      </c>
      <c r="T82" s="43">
        <v>3449583.0671000001</v>
      </c>
      <c r="U82" s="43">
        <f t="shared" si="14"/>
        <v>1724791.5335500001</v>
      </c>
      <c r="V82" s="43">
        <f t="shared" si="15"/>
        <v>1724791.5335500001</v>
      </c>
      <c r="W82" s="43">
        <v>5328744.5954</v>
      </c>
      <c r="X82" s="43">
        <v>76775996.492300004</v>
      </c>
      <c r="Y82" s="48">
        <f t="shared" si="10"/>
        <v>193486890.26104999</v>
      </c>
    </row>
    <row r="83" spans="1:25" ht="24.9" customHeight="1" x14ac:dyDescent="0.25">
      <c r="A83" s="155"/>
      <c r="B83" s="150"/>
      <c r="C83" s="39">
        <v>5</v>
      </c>
      <c r="D83" s="43" t="s">
        <v>284</v>
      </c>
      <c r="E83" s="43">
        <v>88617228.1171</v>
      </c>
      <c r="F83" s="43">
        <v>0</v>
      </c>
      <c r="G83" s="43">
        <v>2787706.1433999999</v>
      </c>
      <c r="H83" s="43">
        <v>0</v>
      </c>
      <c r="I83" s="43">
        <f t="shared" si="17"/>
        <v>2787706.1433999999</v>
      </c>
      <c r="J83" s="43">
        <v>4306309.9965000004</v>
      </c>
      <c r="K83" s="53">
        <v>71626306.246800005</v>
      </c>
      <c r="L83" s="48">
        <f t="shared" si="18"/>
        <v>167337550.5038</v>
      </c>
      <c r="M83" s="47"/>
      <c r="N83" s="39"/>
      <c r="O83" s="163" t="s">
        <v>285</v>
      </c>
      <c r="P83" s="165"/>
      <c r="Q83" s="44"/>
      <c r="R83" s="44">
        <f t="shared" ref="R83:X83" si="19">SUM(R62:R82)</f>
        <v>2260261390.7820997</v>
      </c>
      <c r="S83" s="43">
        <v>0</v>
      </c>
      <c r="T83" s="44">
        <f t="shared" si="19"/>
        <v>71102929.968299985</v>
      </c>
      <c r="U83" s="44">
        <f t="shared" si="19"/>
        <v>35551464.984149992</v>
      </c>
      <c r="V83" s="44">
        <f t="shared" si="19"/>
        <v>35551464.984149992</v>
      </c>
      <c r="W83" s="44">
        <f t="shared" si="19"/>
        <v>109836274.8265</v>
      </c>
      <c r="X83" s="44">
        <f t="shared" si="19"/>
        <v>1573886312.9699004</v>
      </c>
      <c r="Y83" s="51">
        <f t="shared" ref="Y83:Y146" si="20">R83+S83+V83+W83+X83</f>
        <v>3979535443.5626497</v>
      </c>
    </row>
    <row r="84" spans="1:25" ht="24.9" customHeight="1" x14ac:dyDescent="0.25">
      <c r="A84" s="155"/>
      <c r="B84" s="150"/>
      <c r="C84" s="39">
        <v>6</v>
      </c>
      <c r="D84" s="43" t="s">
        <v>286</v>
      </c>
      <c r="E84" s="43">
        <v>102018190.1567</v>
      </c>
      <c r="F84" s="43">
        <v>0</v>
      </c>
      <c r="G84" s="43">
        <v>3209271.3966000001</v>
      </c>
      <c r="H84" s="43">
        <v>0</v>
      </c>
      <c r="I84" s="43">
        <f t="shared" si="17"/>
        <v>3209271.3966000001</v>
      </c>
      <c r="J84" s="43">
        <v>4957523.0621999996</v>
      </c>
      <c r="K84" s="53">
        <v>83970044.576900005</v>
      </c>
      <c r="L84" s="48">
        <f t="shared" si="18"/>
        <v>194155029.19239998</v>
      </c>
      <c r="M84" s="47"/>
      <c r="N84" s="149">
        <v>22</v>
      </c>
      <c r="O84" s="54">
        <v>1</v>
      </c>
      <c r="P84" s="155" t="s">
        <v>106</v>
      </c>
      <c r="Q84" s="56" t="s">
        <v>287</v>
      </c>
      <c r="R84" s="43">
        <v>117129799.8206</v>
      </c>
      <c r="S84" s="57">
        <f>-8911571.37</f>
        <v>-8911571.3699999992</v>
      </c>
      <c r="T84" s="43">
        <v>3684649.9205</v>
      </c>
      <c r="U84" s="43">
        <f t="shared" si="14"/>
        <v>1842324.96025</v>
      </c>
      <c r="V84" s="43">
        <f t="shared" ref="V84:V104" si="21">T84-U84</f>
        <v>1842324.96025</v>
      </c>
      <c r="W84" s="43">
        <v>5691864.1957999999</v>
      </c>
      <c r="X84" s="43">
        <v>84373099.990799993</v>
      </c>
      <c r="Y84" s="48">
        <f t="shared" si="20"/>
        <v>200125517.59745002</v>
      </c>
    </row>
    <row r="85" spans="1:25" ht="24.9" customHeight="1" x14ac:dyDescent="0.25">
      <c r="A85" s="155"/>
      <c r="B85" s="150"/>
      <c r="C85" s="39">
        <v>7</v>
      </c>
      <c r="D85" s="43" t="s">
        <v>288</v>
      </c>
      <c r="E85" s="43">
        <v>94547848.234400004</v>
      </c>
      <c r="F85" s="43">
        <v>0</v>
      </c>
      <c r="G85" s="43">
        <v>2974270.6126999999</v>
      </c>
      <c r="H85" s="43">
        <v>0</v>
      </c>
      <c r="I85" s="43">
        <f t="shared" si="17"/>
        <v>2974270.6126999999</v>
      </c>
      <c r="J85" s="43">
        <v>4594505.5228000004</v>
      </c>
      <c r="K85" s="53">
        <v>79022440.559499994</v>
      </c>
      <c r="L85" s="48">
        <f t="shared" si="18"/>
        <v>181139064.9294</v>
      </c>
      <c r="M85" s="47"/>
      <c r="N85" s="150"/>
      <c r="O85" s="54">
        <v>2</v>
      </c>
      <c r="P85" s="155"/>
      <c r="Q85" s="56" t="s">
        <v>289</v>
      </c>
      <c r="R85" s="43">
        <v>103569175.1798</v>
      </c>
      <c r="S85" s="57">
        <f t="shared" ref="S85:S104" si="22">-8911571.37</f>
        <v>-8911571.3699999992</v>
      </c>
      <c r="T85" s="43">
        <v>3258062.0276000001</v>
      </c>
      <c r="U85" s="43">
        <f t="shared" si="14"/>
        <v>1629031.0138000001</v>
      </c>
      <c r="V85" s="43">
        <f t="shared" si="21"/>
        <v>1629031.0138000001</v>
      </c>
      <c r="W85" s="43">
        <v>5032892.4057</v>
      </c>
      <c r="X85" s="43">
        <v>71475160.251200005</v>
      </c>
      <c r="Y85" s="48">
        <f t="shared" si="20"/>
        <v>172794687.48049998</v>
      </c>
    </row>
    <row r="86" spans="1:25" ht="24.9" customHeight="1" x14ac:dyDescent="0.25">
      <c r="A86" s="155"/>
      <c r="B86" s="150"/>
      <c r="C86" s="39">
        <v>8</v>
      </c>
      <c r="D86" s="43" t="s">
        <v>290</v>
      </c>
      <c r="E86" s="43">
        <v>84537524.230800003</v>
      </c>
      <c r="F86" s="43">
        <v>0</v>
      </c>
      <c r="G86" s="43">
        <v>2659367.4915</v>
      </c>
      <c r="H86" s="43">
        <v>0</v>
      </c>
      <c r="I86" s="43">
        <f t="shared" si="17"/>
        <v>2659367.4915</v>
      </c>
      <c r="J86" s="43">
        <v>4108058.8212000001</v>
      </c>
      <c r="K86" s="53">
        <v>69006122.076800004</v>
      </c>
      <c r="L86" s="48">
        <f t="shared" si="18"/>
        <v>160311072.62029999</v>
      </c>
      <c r="M86" s="47"/>
      <c r="N86" s="150"/>
      <c r="O86" s="54">
        <v>3</v>
      </c>
      <c r="P86" s="155"/>
      <c r="Q86" s="56" t="s">
        <v>291</v>
      </c>
      <c r="R86" s="43">
        <v>130709318.2367</v>
      </c>
      <c r="S86" s="57">
        <f t="shared" si="22"/>
        <v>-8911571.3699999992</v>
      </c>
      <c r="T86" s="43">
        <v>4111832.1707000001</v>
      </c>
      <c r="U86" s="43">
        <f t="shared" si="14"/>
        <v>2055916.0853500001</v>
      </c>
      <c r="V86" s="43">
        <f t="shared" si="21"/>
        <v>2055916.0853500001</v>
      </c>
      <c r="W86" s="43">
        <v>6351754.1195999999</v>
      </c>
      <c r="X86" s="43">
        <v>94895014.223299995</v>
      </c>
      <c r="Y86" s="48">
        <f t="shared" si="20"/>
        <v>225100431.29495001</v>
      </c>
    </row>
    <row r="87" spans="1:25" ht="24.9" customHeight="1" x14ac:dyDescent="0.25">
      <c r="A87" s="155"/>
      <c r="B87" s="150"/>
      <c r="C87" s="39">
        <v>9</v>
      </c>
      <c r="D87" s="43" t="s">
        <v>292</v>
      </c>
      <c r="E87" s="43">
        <v>93894767.493000001</v>
      </c>
      <c r="F87" s="43">
        <v>0</v>
      </c>
      <c r="G87" s="43">
        <v>2953726.1065000002</v>
      </c>
      <c r="H87" s="43">
        <v>0</v>
      </c>
      <c r="I87" s="43">
        <f t="shared" si="17"/>
        <v>2953726.1065000002</v>
      </c>
      <c r="J87" s="43">
        <v>4562769.3899999997</v>
      </c>
      <c r="K87" s="53">
        <v>78993535.532600001</v>
      </c>
      <c r="L87" s="48">
        <f t="shared" si="18"/>
        <v>180404798.5221</v>
      </c>
      <c r="M87" s="47"/>
      <c r="N87" s="150"/>
      <c r="O87" s="54">
        <v>4</v>
      </c>
      <c r="P87" s="155"/>
      <c r="Q87" s="56" t="s">
        <v>293</v>
      </c>
      <c r="R87" s="43">
        <v>103494299.4918</v>
      </c>
      <c r="S87" s="57">
        <f t="shared" si="22"/>
        <v>-8911571.3699999992</v>
      </c>
      <c r="T87" s="43">
        <v>3255706.6006</v>
      </c>
      <c r="U87" s="43">
        <f t="shared" si="14"/>
        <v>1627853.3003</v>
      </c>
      <c r="V87" s="43">
        <f t="shared" si="21"/>
        <v>1627853.3003</v>
      </c>
      <c r="W87" s="43">
        <v>5029253.8590000002</v>
      </c>
      <c r="X87" s="43">
        <v>74328845.364800006</v>
      </c>
      <c r="Y87" s="48">
        <f t="shared" si="20"/>
        <v>175568680.64590001</v>
      </c>
    </row>
    <row r="88" spans="1:25" ht="24.9" customHeight="1" x14ac:dyDescent="0.25">
      <c r="A88" s="155"/>
      <c r="B88" s="150"/>
      <c r="C88" s="39">
        <v>10</v>
      </c>
      <c r="D88" s="43" t="s">
        <v>294</v>
      </c>
      <c r="E88" s="43">
        <v>148544906.93430001</v>
      </c>
      <c r="F88" s="43">
        <v>0</v>
      </c>
      <c r="G88" s="43">
        <v>4672901.1776999999</v>
      </c>
      <c r="H88" s="43">
        <v>0</v>
      </c>
      <c r="I88" s="43">
        <f t="shared" si="17"/>
        <v>4672901.1776999999</v>
      </c>
      <c r="J88" s="43">
        <v>7218465.6556000002</v>
      </c>
      <c r="K88" s="53">
        <v>123005395.2588</v>
      </c>
      <c r="L88" s="48">
        <f t="shared" si="18"/>
        <v>283441669.02640003</v>
      </c>
      <c r="M88" s="47"/>
      <c r="N88" s="150"/>
      <c r="O88" s="54">
        <v>5</v>
      </c>
      <c r="P88" s="155"/>
      <c r="Q88" s="56" t="s">
        <v>295</v>
      </c>
      <c r="R88" s="43">
        <v>141508853.59470001</v>
      </c>
      <c r="S88" s="57">
        <f t="shared" si="22"/>
        <v>-8911571.3699999992</v>
      </c>
      <c r="T88" s="43">
        <v>4451562.1723999996</v>
      </c>
      <c r="U88" s="43">
        <f t="shared" si="14"/>
        <v>2225781.0861999998</v>
      </c>
      <c r="V88" s="43">
        <f t="shared" si="21"/>
        <v>2225781.0861999998</v>
      </c>
      <c r="W88" s="43">
        <v>6876552.1533000004</v>
      </c>
      <c r="X88" s="43">
        <v>93758029.338499993</v>
      </c>
      <c r="Y88" s="48">
        <f t="shared" si="20"/>
        <v>235457644.80269998</v>
      </c>
    </row>
    <row r="89" spans="1:25" ht="24.9" customHeight="1" x14ac:dyDescent="0.25">
      <c r="A89" s="155"/>
      <c r="B89" s="150"/>
      <c r="C89" s="39">
        <v>11</v>
      </c>
      <c r="D89" s="43" t="s">
        <v>296</v>
      </c>
      <c r="E89" s="43">
        <v>103238889.7071</v>
      </c>
      <c r="F89" s="43">
        <v>0</v>
      </c>
      <c r="G89" s="43">
        <v>3247671.9616</v>
      </c>
      <c r="H89" s="43">
        <v>0</v>
      </c>
      <c r="I89" s="43">
        <f t="shared" si="17"/>
        <v>3247671.9616</v>
      </c>
      <c r="J89" s="43">
        <v>5016842.3480000002</v>
      </c>
      <c r="K89" s="53">
        <v>86979074.025000006</v>
      </c>
      <c r="L89" s="48">
        <f t="shared" si="18"/>
        <v>198482478.04170001</v>
      </c>
      <c r="M89" s="47"/>
      <c r="N89" s="150"/>
      <c r="O89" s="54">
        <v>6</v>
      </c>
      <c r="P89" s="155"/>
      <c r="Q89" s="56" t="s">
        <v>297</v>
      </c>
      <c r="R89" s="43">
        <v>110024169.3151</v>
      </c>
      <c r="S89" s="57">
        <f t="shared" si="22"/>
        <v>-8911571.3699999992</v>
      </c>
      <c r="T89" s="43">
        <v>3461122.1683</v>
      </c>
      <c r="U89" s="43">
        <f t="shared" si="14"/>
        <v>1730561.08415</v>
      </c>
      <c r="V89" s="43">
        <f t="shared" si="21"/>
        <v>1730561.08415</v>
      </c>
      <c r="W89" s="43">
        <v>5346569.6257999996</v>
      </c>
      <c r="X89" s="43">
        <v>72413039.559699997</v>
      </c>
      <c r="Y89" s="48">
        <f t="shared" si="20"/>
        <v>180602768.21474999</v>
      </c>
    </row>
    <row r="90" spans="1:25" ht="24.9" customHeight="1" x14ac:dyDescent="0.25">
      <c r="A90" s="155"/>
      <c r="B90" s="150"/>
      <c r="C90" s="39">
        <v>12</v>
      </c>
      <c r="D90" s="43" t="s">
        <v>298</v>
      </c>
      <c r="E90" s="43">
        <v>126219907.97139999</v>
      </c>
      <c r="F90" s="43">
        <v>0</v>
      </c>
      <c r="G90" s="43">
        <v>3970605.0430999999</v>
      </c>
      <c r="H90" s="43">
        <v>0</v>
      </c>
      <c r="I90" s="43">
        <f t="shared" si="17"/>
        <v>3970605.0430999999</v>
      </c>
      <c r="J90" s="43">
        <v>6133593.4671999998</v>
      </c>
      <c r="K90" s="53">
        <v>102234953.4448</v>
      </c>
      <c r="L90" s="48">
        <f t="shared" si="18"/>
        <v>238559059.92650002</v>
      </c>
      <c r="M90" s="47"/>
      <c r="N90" s="150"/>
      <c r="O90" s="54">
        <v>7</v>
      </c>
      <c r="P90" s="155"/>
      <c r="Q90" s="56" t="s">
        <v>299</v>
      </c>
      <c r="R90" s="43">
        <v>92320270.122700006</v>
      </c>
      <c r="S90" s="57">
        <f t="shared" si="22"/>
        <v>-8911571.3699999992</v>
      </c>
      <c r="T90" s="43">
        <v>2904195.8280000002</v>
      </c>
      <c r="U90" s="43">
        <f t="shared" si="14"/>
        <v>1452097.9140000001</v>
      </c>
      <c r="V90" s="43">
        <f t="shared" si="21"/>
        <v>1452097.9140000001</v>
      </c>
      <c r="W90" s="43">
        <v>4486257.4755999995</v>
      </c>
      <c r="X90" s="43">
        <v>64611265.986900002</v>
      </c>
      <c r="Y90" s="48">
        <f t="shared" si="20"/>
        <v>153958320.12920001</v>
      </c>
    </row>
    <row r="91" spans="1:25" ht="24.9" customHeight="1" x14ac:dyDescent="0.25">
      <c r="A91" s="155"/>
      <c r="B91" s="150"/>
      <c r="C91" s="39">
        <v>13</v>
      </c>
      <c r="D91" s="43" t="s">
        <v>300</v>
      </c>
      <c r="E91" s="43">
        <v>92739415.568599999</v>
      </c>
      <c r="F91" s="43">
        <v>0</v>
      </c>
      <c r="G91" s="43">
        <v>2917381.2363</v>
      </c>
      <c r="H91" s="43">
        <v>0</v>
      </c>
      <c r="I91" s="43">
        <f t="shared" si="17"/>
        <v>2917381.2363</v>
      </c>
      <c r="J91" s="43">
        <v>4506625.6394999996</v>
      </c>
      <c r="K91" s="53">
        <v>77416516.020400003</v>
      </c>
      <c r="L91" s="48">
        <f t="shared" si="18"/>
        <v>177579938.4648</v>
      </c>
      <c r="M91" s="47"/>
      <c r="N91" s="150"/>
      <c r="O91" s="54">
        <v>8</v>
      </c>
      <c r="P91" s="155"/>
      <c r="Q91" s="56" t="s">
        <v>301</v>
      </c>
      <c r="R91" s="43">
        <v>108181044.506</v>
      </c>
      <c r="S91" s="57">
        <f t="shared" si="22"/>
        <v>-8911571.3699999992</v>
      </c>
      <c r="T91" s="43">
        <v>3403141.4520999999</v>
      </c>
      <c r="U91" s="43">
        <f t="shared" si="14"/>
        <v>1701570.7260499999</v>
      </c>
      <c r="V91" s="43">
        <f t="shared" si="21"/>
        <v>1701570.7260499999</v>
      </c>
      <c r="W91" s="43">
        <v>5257003.8951000003</v>
      </c>
      <c r="X91" s="43">
        <v>75625050.118499994</v>
      </c>
      <c r="Y91" s="48">
        <f t="shared" si="20"/>
        <v>181853097.87564999</v>
      </c>
    </row>
    <row r="92" spans="1:25" ht="24.9" customHeight="1" x14ac:dyDescent="0.25">
      <c r="A92" s="155"/>
      <c r="B92" s="150"/>
      <c r="C92" s="39">
        <v>14</v>
      </c>
      <c r="D92" s="43" t="s">
        <v>302</v>
      </c>
      <c r="E92" s="43">
        <v>91951682.374799997</v>
      </c>
      <c r="F92" s="43">
        <v>0</v>
      </c>
      <c r="G92" s="43">
        <v>2892600.8552999999</v>
      </c>
      <c r="H92" s="43">
        <v>0</v>
      </c>
      <c r="I92" s="43">
        <f t="shared" si="17"/>
        <v>2892600.8552999999</v>
      </c>
      <c r="J92" s="43">
        <v>4468346.1379000004</v>
      </c>
      <c r="K92" s="53">
        <v>78886635.377299994</v>
      </c>
      <c r="L92" s="48">
        <f t="shared" si="18"/>
        <v>178199264.74529999</v>
      </c>
      <c r="M92" s="47"/>
      <c r="N92" s="150"/>
      <c r="O92" s="54">
        <v>9</v>
      </c>
      <c r="P92" s="155"/>
      <c r="Q92" s="56" t="s">
        <v>303</v>
      </c>
      <c r="R92" s="43">
        <v>106093570.4066</v>
      </c>
      <c r="S92" s="57">
        <f t="shared" si="22"/>
        <v>-8911571.3699999992</v>
      </c>
      <c r="T92" s="43">
        <v>3337474.0362</v>
      </c>
      <c r="U92" s="43">
        <f t="shared" si="14"/>
        <v>1668737.0181</v>
      </c>
      <c r="V92" s="43">
        <f t="shared" si="21"/>
        <v>1668737.0181</v>
      </c>
      <c r="W92" s="43">
        <v>5155564.1325000003</v>
      </c>
      <c r="X92" s="43">
        <v>71088898.662699997</v>
      </c>
      <c r="Y92" s="48">
        <f t="shared" si="20"/>
        <v>175095198.84989998</v>
      </c>
    </row>
    <row r="93" spans="1:25" ht="24.9" customHeight="1" x14ac:dyDescent="0.25">
      <c r="A93" s="155"/>
      <c r="B93" s="150"/>
      <c r="C93" s="39">
        <v>15</v>
      </c>
      <c r="D93" s="43" t="s">
        <v>304</v>
      </c>
      <c r="E93" s="43">
        <v>110362153.61310001</v>
      </c>
      <c r="F93" s="43">
        <v>0</v>
      </c>
      <c r="G93" s="43">
        <v>3471754.4224999999</v>
      </c>
      <c r="H93" s="43">
        <v>0</v>
      </c>
      <c r="I93" s="43">
        <f t="shared" si="17"/>
        <v>3471754.4224999999</v>
      </c>
      <c r="J93" s="43">
        <v>5362993.8043</v>
      </c>
      <c r="K93" s="53">
        <v>91173532.537100002</v>
      </c>
      <c r="L93" s="48">
        <f t="shared" si="18"/>
        <v>210370434.377</v>
      </c>
      <c r="M93" s="47"/>
      <c r="N93" s="150"/>
      <c r="O93" s="54">
        <v>10</v>
      </c>
      <c r="P93" s="155"/>
      <c r="Q93" s="56" t="s">
        <v>305</v>
      </c>
      <c r="R93" s="43">
        <v>112164974.1494</v>
      </c>
      <c r="S93" s="57">
        <f t="shared" si="22"/>
        <v>-8911571.3699999992</v>
      </c>
      <c r="T93" s="43">
        <v>3528467.2535999999</v>
      </c>
      <c r="U93" s="43">
        <f t="shared" si="14"/>
        <v>1764233.6268</v>
      </c>
      <c r="V93" s="43">
        <f t="shared" si="21"/>
        <v>1764233.6268</v>
      </c>
      <c r="W93" s="43">
        <v>5450600.9688999997</v>
      </c>
      <c r="X93" s="43">
        <v>75209399.061299995</v>
      </c>
      <c r="Y93" s="48">
        <f t="shared" si="20"/>
        <v>185677636.4364</v>
      </c>
    </row>
    <row r="94" spans="1:25" ht="24.9" customHeight="1" x14ac:dyDescent="0.25">
      <c r="A94" s="155"/>
      <c r="B94" s="150"/>
      <c r="C94" s="39">
        <v>16</v>
      </c>
      <c r="D94" s="43" t="s">
        <v>306</v>
      </c>
      <c r="E94" s="43">
        <v>105454160.73450001</v>
      </c>
      <c r="F94" s="43">
        <v>0</v>
      </c>
      <c r="G94" s="43">
        <v>3317359.5921999998</v>
      </c>
      <c r="H94" s="43">
        <v>0</v>
      </c>
      <c r="I94" s="43">
        <f t="shared" si="17"/>
        <v>3317359.5921999998</v>
      </c>
      <c r="J94" s="43">
        <v>5124492.3383999998</v>
      </c>
      <c r="K94" s="53">
        <v>89271452.582699999</v>
      </c>
      <c r="L94" s="48">
        <f t="shared" si="18"/>
        <v>203167465.24779999</v>
      </c>
      <c r="M94" s="47"/>
      <c r="N94" s="150"/>
      <c r="O94" s="54">
        <v>11</v>
      </c>
      <c r="P94" s="155"/>
      <c r="Q94" s="56" t="s">
        <v>106</v>
      </c>
      <c r="R94" s="43">
        <v>98737550.613299996</v>
      </c>
      <c r="S94" s="57">
        <f t="shared" si="22"/>
        <v>-8911571.3699999992</v>
      </c>
      <c r="T94" s="43">
        <v>3106069.5789999999</v>
      </c>
      <c r="U94" s="43">
        <f t="shared" si="14"/>
        <v>1553034.7895</v>
      </c>
      <c r="V94" s="43">
        <f t="shared" si="21"/>
        <v>1553034.7895</v>
      </c>
      <c r="W94" s="43">
        <v>4798102.0199999996</v>
      </c>
      <c r="X94" s="43">
        <v>70438293.336600006</v>
      </c>
      <c r="Y94" s="48">
        <f t="shared" si="20"/>
        <v>166615409.38940001</v>
      </c>
    </row>
    <row r="95" spans="1:25" ht="24.9" customHeight="1" x14ac:dyDescent="0.25">
      <c r="A95" s="155"/>
      <c r="B95" s="150"/>
      <c r="C95" s="39">
        <v>17</v>
      </c>
      <c r="D95" s="43" t="s">
        <v>307</v>
      </c>
      <c r="E95" s="43">
        <v>88341458.628099993</v>
      </c>
      <c r="F95" s="43">
        <v>0</v>
      </c>
      <c r="G95" s="43">
        <v>2779031.0323000001</v>
      </c>
      <c r="H95" s="43">
        <v>0</v>
      </c>
      <c r="I95" s="43">
        <f t="shared" si="17"/>
        <v>2779031.0323000001</v>
      </c>
      <c r="J95" s="43">
        <v>4292909.1157</v>
      </c>
      <c r="K95" s="53">
        <v>73618007.932600006</v>
      </c>
      <c r="L95" s="48">
        <f t="shared" si="18"/>
        <v>169031406.7087</v>
      </c>
      <c r="M95" s="47"/>
      <c r="N95" s="150"/>
      <c r="O95" s="54">
        <v>12</v>
      </c>
      <c r="P95" s="155"/>
      <c r="Q95" s="56" t="s">
        <v>308</v>
      </c>
      <c r="R95" s="43">
        <v>126058949.686</v>
      </c>
      <c r="S95" s="57">
        <f t="shared" si="22"/>
        <v>-8911571.3699999992</v>
      </c>
      <c r="T95" s="43">
        <v>3965541.6439999999</v>
      </c>
      <c r="U95" s="43">
        <f t="shared" si="14"/>
        <v>1982770.8219999999</v>
      </c>
      <c r="V95" s="43">
        <f t="shared" si="21"/>
        <v>1982770.8219999999</v>
      </c>
      <c r="W95" s="43">
        <v>6125771.7795000002</v>
      </c>
      <c r="X95" s="43">
        <v>83253555.010499999</v>
      </c>
      <c r="Y95" s="48">
        <f t="shared" si="20"/>
        <v>208509475.92799997</v>
      </c>
    </row>
    <row r="96" spans="1:25" ht="24.9" customHeight="1" x14ac:dyDescent="0.25">
      <c r="A96" s="155"/>
      <c r="B96" s="150"/>
      <c r="C96" s="39">
        <v>18</v>
      </c>
      <c r="D96" s="43" t="s">
        <v>309</v>
      </c>
      <c r="E96" s="43">
        <v>91537840.728699997</v>
      </c>
      <c r="F96" s="43">
        <v>0</v>
      </c>
      <c r="G96" s="43">
        <v>2879582.2932000002</v>
      </c>
      <c r="H96" s="43">
        <v>0</v>
      </c>
      <c r="I96" s="43">
        <f t="shared" si="17"/>
        <v>2879582.2932000002</v>
      </c>
      <c r="J96" s="43">
        <v>4448235.7094999999</v>
      </c>
      <c r="K96" s="53">
        <v>75510560.5317</v>
      </c>
      <c r="L96" s="48">
        <f t="shared" si="18"/>
        <v>174376219.2631</v>
      </c>
      <c r="M96" s="47"/>
      <c r="N96" s="150"/>
      <c r="O96" s="54">
        <v>13</v>
      </c>
      <c r="P96" s="155"/>
      <c r="Q96" s="56" t="s">
        <v>310</v>
      </c>
      <c r="R96" s="43">
        <v>83206430.182999998</v>
      </c>
      <c r="S96" s="57">
        <f t="shared" si="22"/>
        <v>-8911571.3699999992</v>
      </c>
      <c r="T96" s="43">
        <v>2617494.1546</v>
      </c>
      <c r="U96" s="43">
        <f t="shared" si="14"/>
        <v>1308747.0773</v>
      </c>
      <c r="V96" s="43">
        <f t="shared" si="21"/>
        <v>1308747.0773</v>
      </c>
      <c r="W96" s="43">
        <v>4043374.9698999999</v>
      </c>
      <c r="X96" s="43">
        <v>58833813.180500001</v>
      </c>
      <c r="Y96" s="48">
        <f t="shared" si="20"/>
        <v>138480794.04069999</v>
      </c>
    </row>
    <row r="97" spans="1:25" ht="24.9" customHeight="1" x14ac:dyDescent="0.25">
      <c r="A97" s="155"/>
      <c r="B97" s="150"/>
      <c r="C97" s="39">
        <v>19</v>
      </c>
      <c r="D97" s="43" t="s">
        <v>311</v>
      </c>
      <c r="E97" s="43">
        <v>98853095.658099994</v>
      </c>
      <c r="F97" s="43">
        <v>0</v>
      </c>
      <c r="G97" s="43">
        <v>3109704.3758999999</v>
      </c>
      <c r="H97" s="43">
        <v>0</v>
      </c>
      <c r="I97" s="43">
        <f t="shared" si="17"/>
        <v>3109704.3758999999</v>
      </c>
      <c r="J97" s="43">
        <v>4803716.8738000002</v>
      </c>
      <c r="K97" s="53">
        <v>81282361.517199993</v>
      </c>
      <c r="L97" s="48">
        <f t="shared" si="18"/>
        <v>188048878.42499998</v>
      </c>
      <c r="M97" s="47"/>
      <c r="N97" s="150"/>
      <c r="O97" s="54">
        <v>14</v>
      </c>
      <c r="P97" s="155"/>
      <c r="Q97" s="56" t="s">
        <v>312</v>
      </c>
      <c r="R97" s="43">
        <v>120969655.9782</v>
      </c>
      <c r="S97" s="57">
        <f t="shared" si="22"/>
        <v>-8911571.3699999992</v>
      </c>
      <c r="T97" s="43">
        <v>3805443.4819999998</v>
      </c>
      <c r="U97" s="43">
        <f t="shared" si="14"/>
        <v>1902721.7409999999</v>
      </c>
      <c r="V97" s="43">
        <f t="shared" si="21"/>
        <v>1902721.7409999999</v>
      </c>
      <c r="W97" s="43">
        <v>5878460.0904999999</v>
      </c>
      <c r="X97" s="43">
        <v>82754257.003900006</v>
      </c>
      <c r="Y97" s="48">
        <f t="shared" si="20"/>
        <v>202593523.4436</v>
      </c>
    </row>
    <row r="98" spans="1:25" ht="24.9" customHeight="1" x14ac:dyDescent="0.25">
      <c r="A98" s="155"/>
      <c r="B98" s="150"/>
      <c r="C98" s="39">
        <v>20</v>
      </c>
      <c r="D98" s="43" t="s">
        <v>313</v>
      </c>
      <c r="E98" s="43">
        <v>100036833.3273</v>
      </c>
      <c r="F98" s="43">
        <v>0</v>
      </c>
      <c r="G98" s="43">
        <v>3146942.2003000001</v>
      </c>
      <c r="H98" s="43">
        <v>0</v>
      </c>
      <c r="I98" s="43">
        <f t="shared" si="17"/>
        <v>3146942.2003000001</v>
      </c>
      <c r="J98" s="43">
        <v>4861240.0153999999</v>
      </c>
      <c r="K98" s="53">
        <v>83671143.991500005</v>
      </c>
      <c r="L98" s="48">
        <f t="shared" si="18"/>
        <v>191716159.5345</v>
      </c>
      <c r="M98" s="47"/>
      <c r="N98" s="150"/>
      <c r="O98" s="54">
        <v>15</v>
      </c>
      <c r="P98" s="155"/>
      <c r="Q98" s="56" t="s">
        <v>314</v>
      </c>
      <c r="R98" s="43">
        <v>80778742.270699993</v>
      </c>
      <c r="S98" s="57">
        <f t="shared" si="22"/>
        <v>-8911571.3699999992</v>
      </c>
      <c r="T98" s="43">
        <v>2541124.3487</v>
      </c>
      <c r="U98" s="43">
        <f t="shared" si="14"/>
        <v>1270562.17435</v>
      </c>
      <c r="V98" s="43">
        <f t="shared" si="21"/>
        <v>1270562.17435</v>
      </c>
      <c r="W98" s="43">
        <v>3925402.6867999998</v>
      </c>
      <c r="X98" s="43">
        <v>58120876.343900003</v>
      </c>
      <c r="Y98" s="48">
        <f t="shared" si="20"/>
        <v>135184012.10574999</v>
      </c>
    </row>
    <row r="99" spans="1:25" ht="24.9" customHeight="1" x14ac:dyDescent="0.25">
      <c r="A99" s="155"/>
      <c r="B99" s="151"/>
      <c r="C99" s="39">
        <v>21</v>
      </c>
      <c r="D99" s="43" t="s">
        <v>315</v>
      </c>
      <c r="E99" s="43">
        <v>96050091.427300006</v>
      </c>
      <c r="F99" s="43">
        <v>0</v>
      </c>
      <c r="G99" s="43">
        <v>3021527.9312</v>
      </c>
      <c r="H99" s="43">
        <v>0</v>
      </c>
      <c r="I99" s="43">
        <f t="shared" si="17"/>
        <v>3021527.9312</v>
      </c>
      <c r="J99" s="43">
        <v>4667506.2814999996</v>
      </c>
      <c r="K99" s="53">
        <v>80575722.423899993</v>
      </c>
      <c r="L99" s="48">
        <f t="shared" si="18"/>
        <v>184314848.06389999</v>
      </c>
      <c r="M99" s="47"/>
      <c r="N99" s="150"/>
      <c r="O99" s="54">
        <v>16</v>
      </c>
      <c r="P99" s="155"/>
      <c r="Q99" s="56" t="s">
        <v>316</v>
      </c>
      <c r="R99" s="43">
        <v>117110766.62899999</v>
      </c>
      <c r="S99" s="57">
        <f t="shared" si="22"/>
        <v>-8911571.3699999992</v>
      </c>
      <c r="T99" s="43">
        <v>3684051.1775000002</v>
      </c>
      <c r="U99" s="43">
        <f t="shared" si="14"/>
        <v>1842025.5887500001</v>
      </c>
      <c r="V99" s="43">
        <f t="shared" si="21"/>
        <v>1842025.5887500001</v>
      </c>
      <c r="W99" s="43">
        <v>5690939.2873999998</v>
      </c>
      <c r="X99" s="43">
        <v>84018650.079999998</v>
      </c>
      <c r="Y99" s="48">
        <f t="shared" si="20"/>
        <v>199750810.21515</v>
      </c>
    </row>
    <row r="100" spans="1:25" ht="24.9" customHeight="1" x14ac:dyDescent="0.25">
      <c r="A100" s="39"/>
      <c r="B100" s="162" t="s">
        <v>317</v>
      </c>
      <c r="C100" s="163"/>
      <c r="D100" s="44"/>
      <c r="E100" s="44">
        <f>SUM(E79:E99)</f>
        <v>2166698883.4575996</v>
      </c>
      <c r="F100" s="44">
        <f t="shared" ref="F100:L100" si="23">SUM(F79:F99)</f>
        <v>0</v>
      </c>
      <c r="G100" s="44">
        <f t="shared" si="23"/>
        <v>68159656.047000006</v>
      </c>
      <c r="H100" s="44">
        <f t="shared" si="23"/>
        <v>0</v>
      </c>
      <c r="I100" s="44">
        <f t="shared" si="17"/>
        <v>68159656.047000006</v>
      </c>
      <c r="J100" s="44">
        <f t="shared" si="23"/>
        <v>105289651.45400001</v>
      </c>
      <c r="K100" s="44">
        <f t="shared" si="23"/>
        <v>1797605307.1613998</v>
      </c>
      <c r="L100" s="44">
        <f t="shared" si="23"/>
        <v>4137753498.1199999</v>
      </c>
      <c r="M100" s="47"/>
      <c r="N100" s="150"/>
      <c r="O100" s="54">
        <v>17</v>
      </c>
      <c r="P100" s="155"/>
      <c r="Q100" s="56" t="s">
        <v>318</v>
      </c>
      <c r="R100" s="43">
        <v>146465987.31369999</v>
      </c>
      <c r="S100" s="57">
        <f t="shared" si="22"/>
        <v>-8911571.3699999992</v>
      </c>
      <c r="T100" s="43">
        <v>4607502.8672000002</v>
      </c>
      <c r="U100" s="43">
        <f t="shared" si="14"/>
        <v>2303751.4336000001</v>
      </c>
      <c r="V100" s="43">
        <f t="shared" si="21"/>
        <v>2303751.4336000001</v>
      </c>
      <c r="W100" s="43">
        <v>7117441.5937000001</v>
      </c>
      <c r="X100" s="43">
        <v>103438468.17900001</v>
      </c>
      <c r="Y100" s="48">
        <f t="shared" si="20"/>
        <v>250414077.14999998</v>
      </c>
    </row>
    <row r="101" spans="1:25" ht="24.9" customHeight="1" x14ac:dyDescent="0.25">
      <c r="A101" s="155">
        <v>5</v>
      </c>
      <c r="B101" s="149" t="s">
        <v>319</v>
      </c>
      <c r="C101" s="39">
        <v>1</v>
      </c>
      <c r="D101" s="43" t="s">
        <v>320</v>
      </c>
      <c r="E101" s="43">
        <v>161950838.12380001</v>
      </c>
      <c r="F101" s="43">
        <v>0</v>
      </c>
      <c r="G101" s="43">
        <v>5094622.7494999999</v>
      </c>
      <c r="H101" s="43">
        <v>0</v>
      </c>
      <c r="I101" s="43">
        <f t="shared" si="17"/>
        <v>5094622.7494999999</v>
      </c>
      <c r="J101" s="43">
        <v>7869920.1946999999</v>
      </c>
      <c r="K101" s="53">
        <v>102750051.05589999</v>
      </c>
      <c r="L101" s="48">
        <f t="shared" ref="L101:L120" si="24">E101+F101+I101+J101+K101</f>
        <v>277665432.1239</v>
      </c>
      <c r="M101" s="47"/>
      <c r="N101" s="150"/>
      <c r="O101" s="54">
        <v>18</v>
      </c>
      <c r="P101" s="155"/>
      <c r="Q101" s="56" t="s">
        <v>321</v>
      </c>
      <c r="R101" s="43">
        <v>110636966.07350001</v>
      </c>
      <c r="S101" s="57">
        <f t="shared" si="22"/>
        <v>-8911571.3699999992</v>
      </c>
      <c r="T101" s="43">
        <v>3480399.4276000001</v>
      </c>
      <c r="U101" s="43">
        <f t="shared" si="14"/>
        <v>1740199.7138</v>
      </c>
      <c r="V101" s="43">
        <f t="shared" si="21"/>
        <v>1740199.7138</v>
      </c>
      <c r="W101" s="43">
        <v>5376348.1786000002</v>
      </c>
      <c r="X101" s="43">
        <v>77584132.7236</v>
      </c>
      <c r="Y101" s="48">
        <f t="shared" si="20"/>
        <v>186426075.3195</v>
      </c>
    </row>
    <row r="102" spans="1:25" ht="24.9" customHeight="1" x14ac:dyDescent="0.25">
      <c r="A102" s="155"/>
      <c r="B102" s="150"/>
      <c r="C102" s="39">
        <v>2</v>
      </c>
      <c r="D102" s="43" t="s">
        <v>89</v>
      </c>
      <c r="E102" s="43">
        <v>195572693.91960001</v>
      </c>
      <c r="F102" s="43">
        <v>0</v>
      </c>
      <c r="G102" s="43">
        <v>6152293.5427999999</v>
      </c>
      <c r="H102" s="43">
        <v>0</v>
      </c>
      <c r="I102" s="43">
        <f t="shared" si="17"/>
        <v>6152293.5427999999</v>
      </c>
      <c r="J102" s="43">
        <v>9503757.5058999993</v>
      </c>
      <c r="K102" s="53">
        <v>129295200.5061</v>
      </c>
      <c r="L102" s="48">
        <f t="shared" si="24"/>
        <v>340523945.47440004</v>
      </c>
      <c r="M102" s="47"/>
      <c r="N102" s="150"/>
      <c r="O102" s="54">
        <v>19</v>
      </c>
      <c r="P102" s="155"/>
      <c r="Q102" s="56" t="s">
        <v>322</v>
      </c>
      <c r="R102" s="43">
        <v>104756162.5812</v>
      </c>
      <c r="S102" s="57">
        <f t="shared" si="22"/>
        <v>-8911571.3699999992</v>
      </c>
      <c r="T102" s="43">
        <v>3295402.0814</v>
      </c>
      <c r="U102" s="43">
        <f t="shared" si="14"/>
        <v>1647701.0407</v>
      </c>
      <c r="V102" s="43">
        <f t="shared" si="21"/>
        <v>1647701.0407</v>
      </c>
      <c r="W102" s="43">
        <v>5090573.4664000003</v>
      </c>
      <c r="X102" s="43">
        <v>69227511.818900004</v>
      </c>
      <c r="Y102" s="48">
        <f t="shared" si="20"/>
        <v>171810377.5372</v>
      </c>
    </row>
    <row r="103" spans="1:25" ht="24.9" customHeight="1" x14ac:dyDescent="0.25">
      <c r="A103" s="155"/>
      <c r="B103" s="150"/>
      <c r="C103" s="39">
        <v>3</v>
      </c>
      <c r="D103" s="43" t="s">
        <v>323</v>
      </c>
      <c r="E103" s="43">
        <v>85533026.638999999</v>
      </c>
      <c r="F103" s="43">
        <v>0</v>
      </c>
      <c r="G103" s="43">
        <v>2690683.8421</v>
      </c>
      <c r="H103" s="43">
        <v>0</v>
      </c>
      <c r="I103" s="43">
        <f t="shared" si="17"/>
        <v>2690683.8421</v>
      </c>
      <c r="J103" s="43">
        <v>4156434.7642000001</v>
      </c>
      <c r="K103" s="53">
        <v>63153555.298699997</v>
      </c>
      <c r="L103" s="48">
        <f t="shared" si="24"/>
        <v>155533700.544</v>
      </c>
      <c r="M103" s="47"/>
      <c r="N103" s="150"/>
      <c r="O103" s="54">
        <v>20</v>
      </c>
      <c r="P103" s="155"/>
      <c r="Q103" s="56" t="s">
        <v>324</v>
      </c>
      <c r="R103" s="43">
        <v>112323932.926</v>
      </c>
      <c r="S103" s="57">
        <f t="shared" si="22"/>
        <v>-8911571.3699999992</v>
      </c>
      <c r="T103" s="43">
        <v>3533467.7524999999</v>
      </c>
      <c r="U103" s="43">
        <f t="shared" si="14"/>
        <v>1766733.87625</v>
      </c>
      <c r="V103" s="43">
        <f t="shared" si="21"/>
        <v>1766733.87625</v>
      </c>
      <c r="W103" s="43">
        <v>5458325.4913999997</v>
      </c>
      <c r="X103" s="43">
        <v>75787015.157399997</v>
      </c>
      <c r="Y103" s="48">
        <f t="shared" si="20"/>
        <v>186424436.08104998</v>
      </c>
    </row>
    <row r="104" spans="1:25" ht="24.9" customHeight="1" x14ac:dyDescent="0.25">
      <c r="A104" s="155"/>
      <c r="B104" s="150"/>
      <c r="C104" s="39">
        <v>4</v>
      </c>
      <c r="D104" s="43" t="s">
        <v>325</v>
      </c>
      <c r="E104" s="43">
        <v>101086062.5539</v>
      </c>
      <c r="F104" s="43">
        <v>0</v>
      </c>
      <c r="G104" s="43">
        <v>3179948.6801999998</v>
      </c>
      <c r="H104" s="43">
        <v>0</v>
      </c>
      <c r="I104" s="43">
        <f t="shared" si="17"/>
        <v>3179948.6801999998</v>
      </c>
      <c r="J104" s="43">
        <v>4912226.7862999998</v>
      </c>
      <c r="K104" s="53">
        <v>73925441.495700002</v>
      </c>
      <c r="L104" s="48">
        <f t="shared" si="24"/>
        <v>183103679.51609999</v>
      </c>
      <c r="M104" s="47"/>
      <c r="N104" s="151"/>
      <c r="O104" s="54">
        <v>21</v>
      </c>
      <c r="P104" s="155"/>
      <c r="Q104" s="56" t="s">
        <v>326</v>
      </c>
      <c r="R104" s="43">
        <v>109905089.0852</v>
      </c>
      <c r="S104" s="57">
        <f t="shared" si="22"/>
        <v>-8911571.3699999992</v>
      </c>
      <c r="T104" s="43">
        <v>3457376.162</v>
      </c>
      <c r="U104" s="43">
        <f t="shared" si="14"/>
        <v>1728688.081</v>
      </c>
      <c r="V104" s="43">
        <f t="shared" si="21"/>
        <v>1728688.081</v>
      </c>
      <c r="W104" s="43">
        <v>5340782.9814999998</v>
      </c>
      <c r="X104" s="43">
        <v>74354197.818499997</v>
      </c>
      <c r="Y104" s="48">
        <f t="shared" si="20"/>
        <v>182417186.59619999</v>
      </c>
    </row>
    <row r="105" spans="1:25" ht="24.9" customHeight="1" x14ac:dyDescent="0.25">
      <c r="A105" s="155"/>
      <c r="B105" s="150"/>
      <c r="C105" s="39">
        <v>5</v>
      </c>
      <c r="D105" s="43" t="s">
        <v>327</v>
      </c>
      <c r="E105" s="43">
        <v>128231833.36920001</v>
      </c>
      <c r="F105" s="43">
        <v>0</v>
      </c>
      <c r="G105" s="43">
        <v>4033895.8604000001</v>
      </c>
      <c r="H105" s="43">
        <v>0</v>
      </c>
      <c r="I105" s="43">
        <f t="shared" si="17"/>
        <v>4033895.8604000001</v>
      </c>
      <c r="J105" s="43">
        <v>6231361.9782999996</v>
      </c>
      <c r="K105" s="53">
        <v>90182500.618100002</v>
      </c>
      <c r="L105" s="48">
        <f t="shared" si="24"/>
        <v>228679591.82600003</v>
      </c>
      <c r="M105" s="47"/>
      <c r="N105" s="39"/>
      <c r="O105" s="163" t="s">
        <v>328</v>
      </c>
      <c r="P105" s="165"/>
      <c r="Q105" s="44"/>
      <c r="R105" s="44">
        <f t="shared" ref="R105:X105" si="25">SUM(R84:R104)</f>
        <v>2336145708.1631999</v>
      </c>
      <c r="S105" s="44">
        <f t="shared" si="25"/>
        <v>-187142998.77000004</v>
      </c>
      <c r="T105" s="44">
        <f t="shared" si="25"/>
        <v>73490086.306500018</v>
      </c>
      <c r="U105" s="44">
        <f t="shared" si="25"/>
        <v>36745043.153250009</v>
      </c>
      <c r="V105" s="44">
        <f t="shared" si="25"/>
        <v>36745043.153250009</v>
      </c>
      <c r="W105" s="44">
        <f t="shared" si="25"/>
        <v>113523835.377</v>
      </c>
      <c r="X105" s="44">
        <f t="shared" si="25"/>
        <v>1615588573.2104998</v>
      </c>
      <c r="Y105" s="51">
        <f t="shared" si="20"/>
        <v>3914860161.1339498</v>
      </c>
    </row>
    <row r="106" spans="1:25" ht="24.9" customHeight="1" x14ac:dyDescent="0.25">
      <c r="A106" s="155"/>
      <c r="B106" s="150"/>
      <c r="C106" s="39">
        <v>6</v>
      </c>
      <c r="D106" s="43" t="s">
        <v>329</v>
      </c>
      <c r="E106" s="43">
        <v>84913166.074699998</v>
      </c>
      <c r="F106" s="43">
        <v>0</v>
      </c>
      <c r="G106" s="43">
        <v>2671184.3706999999</v>
      </c>
      <c r="H106" s="43">
        <v>0</v>
      </c>
      <c r="I106" s="43">
        <f t="shared" si="17"/>
        <v>2671184.3706999999</v>
      </c>
      <c r="J106" s="43">
        <v>4126312.9492000001</v>
      </c>
      <c r="K106" s="53">
        <v>64078516.159400001</v>
      </c>
      <c r="L106" s="48">
        <f t="shared" si="24"/>
        <v>155789179.55400002</v>
      </c>
      <c r="M106" s="47"/>
      <c r="N106" s="149">
        <v>23</v>
      </c>
      <c r="O106" s="54">
        <v>1</v>
      </c>
      <c r="P106" s="155" t="s">
        <v>107</v>
      </c>
      <c r="Q106" s="56" t="s">
        <v>330</v>
      </c>
      <c r="R106" s="43">
        <v>94919805.538699999</v>
      </c>
      <c r="S106" s="43">
        <v>0</v>
      </c>
      <c r="T106" s="43">
        <v>2985971.5843000002</v>
      </c>
      <c r="U106" s="43">
        <f t="shared" si="14"/>
        <v>1492985.7921500001</v>
      </c>
      <c r="V106" s="43">
        <f t="shared" ref="V106:V169" si="26">T106-U106</f>
        <v>1492985.7921500001</v>
      </c>
      <c r="W106" s="43">
        <v>4612580.6025</v>
      </c>
      <c r="X106" s="43">
        <v>73885311.502599999</v>
      </c>
      <c r="Y106" s="48">
        <f t="shared" si="20"/>
        <v>174910683.43595001</v>
      </c>
    </row>
    <row r="107" spans="1:25" ht="24.9" customHeight="1" x14ac:dyDescent="0.25">
      <c r="A107" s="155"/>
      <c r="B107" s="150"/>
      <c r="C107" s="39">
        <v>7</v>
      </c>
      <c r="D107" s="43" t="s">
        <v>331</v>
      </c>
      <c r="E107" s="43">
        <v>135468080.78150001</v>
      </c>
      <c r="F107" s="43">
        <v>0</v>
      </c>
      <c r="G107" s="43">
        <v>4261532.5378</v>
      </c>
      <c r="H107" s="43">
        <v>0</v>
      </c>
      <c r="I107" s="43">
        <f t="shared" si="17"/>
        <v>4261532.5378</v>
      </c>
      <c r="J107" s="43">
        <v>6583003.8117000004</v>
      </c>
      <c r="K107" s="53">
        <v>95800572.075100005</v>
      </c>
      <c r="L107" s="48">
        <f t="shared" si="24"/>
        <v>242113189.20610002</v>
      </c>
      <c r="M107" s="47"/>
      <c r="N107" s="150"/>
      <c r="O107" s="54">
        <v>2</v>
      </c>
      <c r="P107" s="155"/>
      <c r="Q107" s="56" t="s">
        <v>332</v>
      </c>
      <c r="R107" s="43">
        <v>156090117.5697</v>
      </c>
      <c r="S107" s="43">
        <v>0</v>
      </c>
      <c r="T107" s="43">
        <v>4910257.1692000004</v>
      </c>
      <c r="U107" s="43">
        <f t="shared" si="14"/>
        <v>2455128.5846000002</v>
      </c>
      <c r="V107" s="43">
        <f t="shared" si="26"/>
        <v>2455128.5846000002</v>
      </c>
      <c r="W107" s="43">
        <v>7585121.4028000003</v>
      </c>
      <c r="X107" s="43">
        <v>87292076.604000002</v>
      </c>
      <c r="Y107" s="48">
        <f t="shared" si="20"/>
        <v>253422444.1611</v>
      </c>
    </row>
    <row r="108" spans="1:25" ht="24.9" customHeight="1" x14ac:dyDescent="0.25">
      <c r="A108" s="155"/>
      <c r="B108" s="150"/>
      <c r="C108" s="39">
        <v>8</v>
      </c>
      <c r="D108" s="43" t="s">
        <v>333</v>
      </c>
      <c r="E108" s="43">
        <v>136751079.44839999</v>
      </c>
      <c r="F108" s="43">
        <v>0</v>
      </c>
      <c r="G108" s="43">
        <v>4301892.8982999995</v>
      </c>
      <c r="H108" s="43">
        <v>0</v>
      </c>
      <c r="I108" s="43">
        <f t="shared" si="17"/>
        <v>4301892.8982999995</v>
      </c>
      <c r="J108" s="43">
        <v>6645350.4918999998</v>
      </c>
      <c r="K108" s="53">
        <v>90000189.023900002</v>
      </c>
      <c r="L108" s="48">
        <f t="shared" si="24"/>
        <v>237698511.86249998</v>
      </c>
      <c r="M108" s="47"/>
      <c r="N108" s="150"/>
      <c r="O108" s="54">
        <v>3</v>
      </c>
      <c r="P108" s="155"/>
      <c r="Q108" s="56" t="s">
        <v>334</v>
      </c>
      <c r="R108" s="43">
        <v>119633277.2068</v>
      </c>
      <c r="S108" s="43">
        <v>0</v>
      </c>
      <c r="T108" s="43">
        <v>3763403.8991</v>
      </c>
      <c r="U108" s="43">
        <f t="shared" si="14"/>
        <v>1881701.94955</v>
      </c>
      <c r="V108" s="43">
        <f t="shared" si="26"/>
        <v>1881701.94955</v>
      </c>
      <c r="W108" s="43">
        <v>5813519.4307000004</v>
      </c>
      <c r="X108" s="43">
        <v>86001846.632400006</v>
      </c>
      <c r="Y108" s="48">
        <f t="shared" si="20"/>
        <v>213330345.21945</v>
      </c>
    </row>
    <row r="109" spans="1:25" ht="24.9" customHeight="1" x14ac:dyDescent="0.25">
      <c r="A109" s="155"/>
      <c r="B109" s="150"/>
      <c r="C109" s="39">
        <v>9</v>
      </c>
      <c r="D109" s="43" t="s">
        <v>335</v>
      </c>
      <c r="E109" s="43">
        <v>96189248.228400007</v>
      </c>
      <c r="F109" s="43">
        <v>0</v>
      </c>
      <c r="G109" s="43">
        <v>3025905.503</v>
      </c>
      <c r="H109" s="43">
        <v>0</v>
      </c>
      <c r="I109" s="43">
        <f t="shared" si="17"/>
        <v>3025905.503</v>
      </c>
      <c r="J109" s="43">
        <v>4674268.5367999999</v>
      </c>
      <c r="K109" s="53">
        <v>74901914.666899994</v>
      </c>
      <c r="L109" s="48">
        <f t="shared" si="24"/>
        <v>178791336.93510002</v>
      </c>
      <c r="M109" s="47"/>
      <c r="N109" s="150"/>
      <c r="O109" s="54">
        <v>4</v>
      </c>
      <c r="P109" s="155"/>
      <c r="Q109" s="56" t="s">
        <v>97</v>
      </c>
      <c r="R109" s="43">
        <v>72854004.417199999</v>
      </c>
      <c r="S109" s="43">
        <v>0</v>
      </c>
      <c r="T109" s="43">
        <v>2291829.2525999998</v>
      </c>
      <c r="U109" s="43">
        <f t="shared" si="14"/>
        <v>1145914.6262999999</v>
      </c>
      <c r="V109" s="43">
        <f t="shared" si="26"/>
        <v>1145914.6262999999</v>
      </c>
      <c r="W109" s="43">
        <v>3540304.0038000001</v>
      </c>
      <c r="X109" s="43">
        <v>62325722.952500001</v>
      </c>
      <c r="Y109" s="48">
        <f t="shared" si="20"/>
        <v>139865945.99980003</v>
      </c>
    </row>
    <row r="110" spans="1:25" ht="24.9" customHeight="1" x14ac:dyDescent="0.25">
      <c r="A110" s="155"/>
      <c r="B110" s="150"/>
      <c r="C110" s="39">
        <v>10</v>
      </c>
      <c r="D110" s="43" t="s">
        <v>336</v>
      </c>
      <c r="E110" s="43">
        <v>110164761.7682</v>
      </c>
      <c r="F110" s="43">
        <v>0</v>
      </c>
      <c r="G110" s="43">
        <v>3465544.9024</v>
      </c>
      <c r="H110" s="43">
        <v>0</v>
      </c>
      <c r="I110" s="43">
        <f t="shared" si="17"/>
        <v>3465544.9024</v>
      </c>
      <c r="J110" s="43">
        <v>5353401.6459999997</v>
      </c>
      <c r="K110" s="53">
        <v>86694358.238199994</v>
      </c>
      <c r="L110" s="48">
        <f t="shared" si="24"/>
        <v>205678066.55479997</v>
      </c>
      <c r="M110" s="47"/>
      <c r="N110" s="150"/>
      <c r="O110" s="54">
        <v>5</v>
      </c>
      <c r="P110" s="155"/>
      <c r="Q110" s="56" t="s">
        <v>337</v>
      </c>
      <c r="R110" s="43">
        <v>126409300.57160001</v>
      </c>
      <c r="S110" s="43">
        <v>0</v>
      </c>
      <c r="T110" s="43">
        <v>3976562.9243000001</v>
      </c>
      <c r="U110" s="43">
        <f t="shared" si="14"/>
        <v>1988281.46215</v>
      </c>
      <c r="V110" s="43">
        <f t="shared" si="26"/>
        <v>1988281.46215</v>
      </c>
      <c r="W110" s="43">
        <v>6142796.9061000003</v>
      </c>
      <c r="X110" s="43">
        <v>86740297.403300002</v>
      </c>
      <c r="Y110" s="48">
        <f t="shared" si="20"/>
        <v>221280676.34315002</v>
      </c>
    </row>
    <row r="111" spans="1:25" ht="24.9" customHeight="1" x14ac:dyDescent="0.25">
      <c r="A111" s="155"/>
      <c r="B111" s="150"/>
      <c r="C111" s="39">
        <v>11</v>
      </c>
      <c r="D111" s="43" t="s">
        <v>338</v>
      </c>
      <c r="E111" s="43">
        <v>85242009.336199999</v>
      </c>
      <c r="F111" s="43">
        <v>0</v>
      </c>
      <c r="G111" s="43">
        <v>2681529.0677999998</v>
      </c>
      <c r="H111" s="43">
        <v>0</v>
      </c>
      <c r="I111" s="43">
        <f t="shared" si="17"/>
        <v>2681529.0677999998</v>
      </c>
      <c r="J111" s="43">
        <v>4142292.9235</v>
      </c>
      <c r="K111" s="53">
        <v>68590284.045000002</v>
      </c>
      <c r="L111" s="48">
        <f t="shared" si="24"/>
        <v>160656115.3725</v>
      </c>
      <c r="M111" s="47"/>
      <c r="N111" s="150"/>
      <c r="O111" s="54">
        <v>6</v>
      </c>
      <c r="P111" s="155"/>
      <c r="Q111" s="56" t="s">
        <v>339</v>
      </c>
      <c r="R111" s="43">
        <v>108647186.1461</v>
      </c>
      <c r="S111" s="43">
        <v>0</v>
      </c>
      <c r="T111" s="43">
        <v>3417805.2588999998</v>
      </c>
      <c r="U111" s="43">
        <f t="shared" si="14"/>
        <v>1708902.6294499999</v>
      </c>
      <c r="V111" s="43">
        <f t="shared" si="26"/>
        <v>1708902.6294499999</v>
      </c>
      <c r="W111" s="43">
        <v>5279655.8156000003</v>
      </c>
      <c r="X111" s="43">
        <v>86460613.009000003</v>
      </c>
      <c r="Y111" s="48">
        <f t="shared" si="20"/>
        <v>202096357.60014999</v>
      </c>
    </row>
    <row r="112" spans="1:25" ht="24.9" customHeight="1" x14ac:dyDescent="0.25">
      <c r="A112" s="155"/>
      <c r="B112" s="150"/>
      <c r="C112" s="39">
        <v>12</v>
      </c>
      <c r="D112" s="43" t="s">
        <v>340</v>
      </c>
      <c r="E112" s="43">
        <v>132006134.0529</v>
      </c>
      <c r="F112" s="43">
        <v>0</v>
      </c>
      <c r="G112" s="43">
        <v>4152627.1886999998</v>
      </c>
      <c r="H112" s="43">
        <v>0</v>
      </c>
      <c r="I112" s="43">
        <f t="shared" si="17"/>
        <v>4152627.1886999998</v>
      </c>
      <c r="J112" s="43">
        <v>6414772.2373000002</v>
      </c>
      <c r="K112" s="53">
        <v>97347879.157399997</v>
      </c>
      <c r="L112" s="48">
        <f t="shared" si="24"/>
        <v>239921412.63630003</v>
      </c>
      <c r="M112" s="47"/>
      <c r="N112" s="150"/>
      <c r="O112" s="54">
        <v>7</v>
      </c>
      <c r="P112" s="155"/>
      <c r="Q112" s="56" t="s">
        <v>341</v>
      </c>
      <c r="R112" s="43">
        <v>109818100.6353</v>
      </c>
      <c r="S112" s="43">
        <v>0</v>
      </c>
      <c r="T112" s="43">
        <v>3454639.6937000002</v>
      </c>
      <c r="U112" s="43">
        <f t="shared" si="14"/>
        <v>1727319.8468500001</v>
      </c>
      <c r="V112" s="43">
        <f t="shared" si="26"/>
        <v>1727319.8468500001</v>
      </c>
      <c r="W112" s="43">
        <v>5336555.8212000001</v>
      </c>
      <c r="X112" s="43">
        <v>87168059.5053</v>
      </c>
      <c r="Y112" s="48">
        <f t="shared" si="20"/>
        <v>204050035.80864999</v>
      </c>
    </row>
    <row r="113" spans="1:25" ht="24.9" customHeight="1" x14ac:dyDescent="0.25">
      <c r="A113" s="155"/>
      <c r="B113" s="150"/>
      <c r="C113" s="39">
        <v>13</v>
      </c>
      <c r="D113" s="43" t="s">
        <v>342</v>
      </c>
      <c r="E113" s="43">
        <v>108568745.45460001</v>
      </c>
      <c r="F113" s="43">
        <v>0</v>
      </c>
      <c r="G113" s="43">
        <v>3415337.6845</v>
      </c>
      <c r="H113" s="43">
        <v>0</v>
      </c>
      <c r="I113" s="43">
        <f t="shared" si="17"/>
        <v>3415337.6845</v>
      </c>
      <c r="J113" s="43">
        <v>5275844.0292999996</v>
      </c>
      <c r="K113" s="53">
        <v>73391909.602599993</v>
      </c>
      <c r="L113" s="48">
        <f t="shared" si="24"/>
        <v>190651836.771</v>
      </c>
      <c r="M113" s="47"/>
      <c r="N113" s="150"/>
      <c r="O113" s="54">
        <v>8</v>
      </c>
      <c r="P113" s="155"/>
      <c r="Q113" s="56" t="s">
        <v>343</v>
      </c>
      <c r="R113" s="43">
        <v>129499634.375</v>
      </c>
      <c r="S113" s="43">
        <v>0</v>
      </c>
      <c r="T113" s="43">
        <v>4073778.1354</v>
      </c>
      <c r="U113" s="43">
        <f t="shared" si="14"/>
        <v>2036889.0677</v>
      </c>
      <c r="V113" s="43">
        <f t="shared" si="26"/>
        <v>2036889.0677</v>
      </c>
      <c r="W113" s="43">
        <v>6292970.1357000005</v>
      </c>
      <c r="X113" s="43">
        <v>112354995.6525</v>
      </c>
      <c r="Y113" s="48">
        <f t="shared" si="20"/>
        <v>250184489.23089999</v>
      </c>
    </row>
    <row r="114" spans="1:25" ht="24.9" customHeight="1" x14ac:dyDescent="0.25">
      <c r="A114" s="155"/>
      <c r="B114" s="150"/>
      <c r="C114" s="39">
        <v>14</v>
      </c>
      <c r="D114" s="43" t="s">
        <v>344</v>
      </c>
      <c r="E114" s="43">
        <v>126774156.8247</v>
      </c>
      <c r="F114" s="43">
        <v>0</v>
      </c>
      <c r="G114" s="43">
        <v>3988040.5120999999</v>
      </c>
      <c r="H114" s="43">
        <v>0</v>
      </c>
      <c r="I114" s="43">
        <f t="shared" si="17"/>
        <v>3988040.5120999999</v>
      </c>
      <c r="J114" s="43">
        <v>6160526.9137000004</v>
      </c>
      <c r="K114" s="53">
        <v>92102504.918799996</v>
      </c>
      <c r="L114" s="48">
        <f t="shared" si="24"/>
        <v>229025229.16929999</v>
      </c>
      <c r="M114" s="47"/>
      <c r="N114" s="150"/>
      <c r="O114" s="54">
        <v>9</v>
      </c>
      <c r="P114" s="155"/>
      <c r="Q114" s="56" t="s">
        <v>345</v>
      </c>
      <c r="R114" s="43">
        <v>93619745.515799999</v>
      </c>
      <c r="S114" s="43">
        <v>0</v>
      </c>
      <c r="T114" s="43">
        <v>2945074.5104999999</v>
      </c>
      <c r="U114" s="43">
        <f t="shared" si="14"/>
        <v>1472537.2552499999</v>
      </c>
      <c r="V114" s="43">
        <f t="shared" si="26"/>
        <v>1472537.2552499999</v>
      </c>
      <c r="W114" s="43">
        <v>4549404.8342000004</v>
      </c>
      <c r="X114" s="43">
        <v>77466143.745299995</v>
      </c>
      <c r="Y114" s="48">
        <f t="shared" si="20"/>
        <v>177107831.35055</v>
      </c>
    </row>
    <row r="115" spans="1:25" ht="24.9" customHeight="1" x14ac:dyDescent="0.25">
      <c r="A115" s="155"/>
      <c r="B115" s="150"/>
      <c r="C115" s="39">
        <v>15</v>
      </c>
      <c r="D115" s="43" t="s">
        <v>346</v>
      </c>
      <c r="E115" s="43">
        <v>162458277.96970001</v>
      </c>
      <c r="F115" s="43">
        <v>0</v>
      </c>
      <c r="G115" s="43">
        <v>5110585.7084999997</v>
      </c>
      <c r="H115" s="43">
        <v>0</v>
      </c>
      <c r="I115" s="43">
        <f t="shared" si="17"/>
        <v>5110585.7084999997</v>
      </c>
      <c r="J115" s="43">
        <v>7894578.9808999998</v>
      </c>
      <c r="K115" s="53">
        <v>112078462.1945</v>
      </c>
      <c r="L115" s="48">
        <f t="shared" si="24"/>
        <v>287541904.85360003</v>
      </c>
      <c r="M115" s="47"/>
      <c r="N115" s="150"/>
      <c r="O115" s="54">
        <v>10</v>
      </c>
      <c r="P115" s="155"/>
      <c r="Q115" s="56" t="s">
        <v>347</v>
      </c>
      <c r="R115" s="43">
        <v>124498073.1445</v>
      </c>
      <c r="S115" s="43">
        <v>0</v>
      </c>
      <c r="T115" s="43">
        <v>3916439.8472000002</v>
      </c>
      <c r="U115" s="43">
        <f t="shared" si="14"/>
        <v>1958219.9236000001</v>
      </c>
      <c r="V115" s="43">
        <f t="shared" si="26"/>
        <v>1958219.9236000001</v>
      </c>
      <c r="W115" s="43">
        <v>6049921.7626</v>
      </c>
      <c r="X115" s="43">
        <v>73518589.066400006</v>
      </c>
      <c r="Y115" s="48">
        <f t="shared" si="20"/>
        <v>206024803.89710003</v>
      </c>
    </row>
    <row r="116" spans="1:25" ht="24.9" customHeight="1" x14ac:dyDescent="0.25">
      <c r="A116" s="155"/>
      <c r="B116" s="150"/>
      <c r="C116" s="39">
        <v>16</v>
      </c>
      <c r="D116" s="43" t="s">
        <v>348</v>
      </c>
      <c r="E116" s="43">
        <v>121791744.7816</v>
      </c>
      <c r="F116" s="43">
        <v>0</v>
      </c>
      <c r="G116" s="43">
        <v>3831304.6159999999</v>
      </c>
      <c r="H116" s="43">
        <v>0</v>
      </c>
      <c r="I116" s="43">
        <f t="shared" si="17"/>
        <v>3831304.6159999999</v>
      </c>
      <c r="J116" s="43">
        <v>5918409.0857999995</v>
      </c>
      <c r="K116" s="53">
        <v>87343187.277700007</v>
      </c>
      <c r="L116" s="48">
        <f t="shared" si="24"/>
        <v>218884645.76109999</v>
      </c>
      <c r="M116" s="47"/>
      <c r="N116" s="150"/>
      <c r="O116" s="54">
        <v>11</v>
      </c>
      <c r="P116" s="155"/>
      <c r="Q116" s="56" t="s">
        <v>349</v>
      </c>
      <c r="R116" s="43">
        <v>98693277.084600002</v>
      </c>
      <c r="S116" s="43">
        <v>0</v>
      </c>
      <c r="T116" s="43">
        <v>3104676.8295999998</v>
      </c>
      <c r="U116" s="43">
        <f t="shared" si="14"/>
        <v>1552338.4147999999</v>
      </c>
      <c r="V116" s="43">
        <f t="shared" si="26"/>
        <v>1552338.4147999999</v>
      </c>
      <c r="W116" s="43">
        <v>4795950.57</v>
      </c>
      <c r="X116" s="43">
        <v>71036309.326299995</v>
      </c>
      <c r="Y116" s="48">
        <f t="shared" si="20"/>
        <v>176077875.39570001</v>
      </c>
    </row>
    <row r="117" spans="1:25" ht="24.9" customHeight="1" x14ac:dyDescent="0.25">
      <c r="A117" s="155"/>
      <c r="B117" s="150"/>
      <c r="C117" s="39">
        <v>17</v>
      </c>
      <c r="D117" s="43" t="s">
        <v>350</v>
      </c>
      <c r="E117" s="43">
        <v>119791519.57870001</v>
      </c>
      <c r="F117" s="43">
        <v>0</v>
      </c>
      <c r="G117" s="43">
        <v>3768381.8615999999</v>
      </c>
      <c r="H117" s="43">
        <v>0</v>
      </c>
      <c r="I117" s="43">
        <f t="shared" si="17"/>
        <v>3768381.8615999999</v>
      </c>
      <c r="J117" s="43">
        <v>5821209.1398</v>
      </c>
      <c r="K117" s="53">
        <v>85078260.421399996</v>
      </c>
      <c r="L117" s="48">
        <f t="shared" si="24"/>
        <v>214459371.00150001</v>
      </c>
      <c r="M117" s="47"/>
      <c r="N117" s="150"/>
      <c r="O117" s="54">
        <v>12</v>
      </c>
      <c r="P117" s="155"/>
      <c r="Q117" s="56" t="s">
        <v>351</v>
      </c>
      <c r="R117" s="43">
        <v>87662608.521300003</v>
      </c>
      <c r="S117" s="43">
        <v>0</v>
      </c>
      <c r="T117" s="43">
        <v>2757675.8775999998</v>
      </c>
      <c r="U117" s="43">
        <f t="shared" si="14"/>
        <v>1378837.9387999999</v>
      </c>
      <c r="V117" s="43">
        <f t="shared" si="26"/>
        <v>1378837.9387999999</v>
      </c>
      <c r="W117" s="43">
        <v>4259920.7334000003</v>
      </c>
      <c r="X117" s="43">
        <v>67949123.269199997</v>
      </c>
      <c r="Y117" s="48">
        <f t="shared" si="20"/>
        <v>161250490.46270001</v>
      </c>
    </row>
    <row r="118" spans="1:25" ht="24.9" customHeight="1" x14ac:dyDescent="0.25">
      <c r="A118" s="155"/>
      <c r="B118" s="150"/>
      <c r="C118" s="39">
        <v>18</v>
      </c>
      <c r="D118" s="43" t="s">
        <v>352</v>
      </c>
      <c r="E118" s="43">
        <v>168463978.148</v>
      </c>
      <c r="F118" s="43">
        <v>0</v>
      </c>
      <c r="G118" s="43">
        <v>5299512.034</v>
      </c>
      <c r="H118" s="43">
        <v>0</v>
      </c>
      <c r="I118" s="43">
        <f t="shared" si="17"/>
        <v>5299512.034</v>
      </c>
      <c r="J118" s="43">
        <v>8186422.9852</v>
      </c>
      <c r="K118" s="53">
        <v>106137913.985</v>
      </c>
      <c r="L118" s="48">
        <f t="shared" si="24"/>
        <v>288087827.15219998</v>
      </c>
      <c r="M118" s="47"/>
      <c r="N118" s="150"/>
      <c r="O118" s="54">
        <v>13</v>
      </c>
      <c r="P118" s="155"/>
      <c r="Q118" s="56" t="s">
        <v>353</v>
      </c>
      <c r="R118" s="43">
        <v>73348780.2289</v>
      </c>
      <c r="S118" s="43">
        <v>0</v>
      </c>
      <c r="T118" s="43">
        <v>2307393.8284999998</v>
      </c>
      <c r="U118" s="43">
        <f t="shared" si="14"/>
        <v>1153696.9142499999</v>
      </c>
      <c r="V118" s="43">
        <f t="shared" si="26"/>
        <v>1153696.9142499999</v>
      </c>
      <c r="W118" s="43">
        <v>3564347.3876</v>
      </c>
      <c r="X118" s="43">
        <v>62772862.726099998</v>
      </c>
      <c r="Y118" s="48">
        <f t="shared" si="20"/>
        <v>140839687.25685</v>
      </c>
    </row>
    <row r="119" spans="1:25" ht="24.9" customHeight="1" x14ac:dyDescent="0.25">
      <c r="A119" s="155"/>
      <c r="B119" s="150"/>
      <c r="C119" s="39">
        <v>19</v>
      </c>
      <c r="D119" s="43" t="s">
        <v>354</v>
      </c>
      <c r="E119" s="43">
        <v>93759972.905599996</v>
      </c>
      <c r="F119" s="43">
        <v>0</v>
      </c>
      <c r="G119" s="43">
        <v>2949485.7606000002</v>
      </c>
      <c r="H119" s="43">
        <v>0</v>
      </c>
      <c r="I119" s="43">
        <f t="shared" si="17"/>
        <v>2949485.7606000002</v>
      </c>
      <c r="J119" s="43">
        <v>4556219.1141999997</v>
      </c>
      <c r="K119" s="53">
        <v>68079520.916099995</v>
      </c>
      <c r="L119" s="48">
        <f t="shared" si="24"/>
        <v>169345198.6965</v>
      </c>
      <c r="M119" s="47"/>
      <c r="N119" s="150"/>
      <c r="O119" s="54">
        <v>14</v>
      </c>
      <c r="P119" s="155"/>
      <c r="Q119" s="56" t="s">
        <v>355</v>
      </c>
      <c r="R119" s="43">
        <v>73037746.105800003</v>
      </c>
      <c r="S119" s="43">
        <v>0</v>
      </c>
      <c r="T119" s="43">
        <v>2297609.3684</v>
      </c>
      <c r="U119" s="43">
        <f t="shared" si="14"/>
        <v>1148804.6842</v>
      </c>
      <c r="V119" s="43">
        <f t="shared" si="26"/>
        <v>1148804.6842</v>
      </c>
      <c r="W119" s="43">
        <v>3549232.8394999998</v>
      </c>
      <c r="X119" s="43">
        <v>63115040.111599997</v>
      </c>
      <c r="Y119" s="48">
        <f t="shared" si="20"/>
        <v>140850823.74110001</v>
      </c>
    </row>
    <row r="120" spans="1:25" ht="24.9" customHeight="1" x14ac:dyDescent="0.25">
      <c r="A120" s="155"/>
      <c r="B120" s="151"/>
      <c r="C120" s="39">
        <v>20</v>
      </c>
      <c r="D120" s="43" t="s">
        <v>356</v>
      </c>
      <c r="E120" s="43">
        <v>104914665.4569</v>
      </c>
      <c r="F120" s="43">
        <v>0</v>
      </c>
      <c r="G120" s="43">
        <v>3300388.2387000001</v>
      </c>
      <c r="H120" s="43">
        <v>0</v>
      </c>
      <c r="I120" s="43">
        <f t="shared" si="17"/>
        <v>3300388.2387000001</v>
      </c>
      <c r="J120" s="43">
        <v>5098275.8345999997</v>
      </c>
      <c r="K120" s="53">
        <v>80471057.502900004</v>
      </c>
      <c r="L120" s="48">
        <f t="shared" si="24"/>
        <v>193784387.03310001</v>
      </c>
      <c r="M120" s="47"/>
      <c r="N120" s="150"/>
      <c r="O120" s="54">
        <v>15</v>
      </c>
      <c r="P120" s="155"/>
      <c r="Q120" s="56" t="s">
        <v>357</v>
      </c>
      <c r="R120" s="43">
        <v>83396955.745499998</v>
      </c>
      <c r="S120" s="43">
        <v>0</v>
      </c>
      <c r="T120" s="43">
        <v>2623487.6762999999</v>
      </c>
      <c r="U120" s="43">
        <f t="shared" si="14"/>
        <v>1311743.83815</v>
      </c>
      <c r="V120" s="43">
        <f t="shared" si="26"/>
        <v>1311743.83815</v>
      </c>
      <c r="W120" s="43">
        <v>4052633.4646000001</v>
      </c>
      <c r="X120" s="43">
        <v>68688542.923700005</v>
      </c>
      <c r="Y120" s="48">
        <f t="shared" si="20"/>
        <v>157449875.97194999</v>
      </c>
    </row>
    <row r="121" spans="1:25" ht="24.9" customHeight="1" x14ac:dyDescent="0.25">
      <c r="A121" s="39"/>
      <c r="B121" s="162" t="s">
        <v>358</v>
      </c>
      <c r="C121" s="163"/>
      <c r="D121" s="44"/>
      <c r="E121" s="44">
        <f>SUM(E101:E120)</f>
        <v>2459631995.4156003</v>
      </c>
      <c r="F121" s="44">
        <f t="shared" ref="F121:L121" si="27">SUM(F101:F120)</f>
        <v>0</v>
      </c>
      <c r="G121" s="44">
        <f t="shared" si="27"/>
        <v>77374697.559699982</v>
      </c>
      <c r="H121" s="44">
        <f t="shared" si="27"/>
        <v>0</v>
      </c>
      <c r="I121" s="44">
        <f t="shared" si="17"/>
        <v>77374697.559699982</v>
      </c>
      <c r="J121" s="44">
        <f>SUM(J101:J120)</f>
        <v>119524589.9093</v>
      </c>
      <c r="K121" s="44">
        <f t="shared" si="27"/>
        <v>1741403279.1593995</v>
      </c>
      <c r="L121" s="44">
        <f t="shared" si="27"/>
        <v>4397934562.0439997</v>
      </c>
      <c r="M121" s="47"/>
      <c r="N121" s="151"/>
      <c r="O121" s="54">
        <v>16</v>
      </c>
      <c r="P121" s="155"/>
      <c r="Q121" s="56" t="s">
        <v>359</v>
      </c>
      <c r="R121" s="43">
        <v>100939175.1144</v>
      </c>
      <c r="S121" s="43">
        <v>0</v>
      </c>
      <c r="T121" s="43">
        <v>3175327.9193000002</v>
      </c>
      <c r="U121" s="43">
        <f t="shared" si="14"/>
        <v>1587663.9596500001</v>
      </c>
      <c r="V121" s="43">
        <f t="shared" si="26"/>
        <v>1587663.9596500001</v>
      </c>
      <c r="W121" s="43">
        <v>4905088.8645000001</v>
      </c>
      <c r="X121" s="43">
        <v>71605528.431400001</v>
      </c>
      <c r="Y121" s="48">
        <f t="shared" si="20"/>
        <v>179037456.36995</v>
      </c>
    </row>
    <row r="122" spans="1:25" ht="24.9" customHeight="1" x14ac:dyDescent="0.25">
      <c r="A122" s="155">
        <v>6</v>
      </c>
      <c r="B122" s="149" t="s">
        <v>360</v>
      </c>
      <c r="C122" s="39">
        <v>1</v>
      </c>
      <c r="D122" s="43" t="s">
        <v>361</v>
      </c>
      <c r="E122" s="43">
        <v>119138393.0765</v>
      </c>
      <c r="F122" s="43">
        <v>0</v>
      </c>
      <c r="G122" s="43">
        <v>3747835.9158000001</v>
      </c>
      <c r="H122" s="43">
        <f>G122/2</f>
        <v>1873917.9579</v>
      </c>
      <c r="I122" s="43">
        <f t="shared" si="17"/>
        <v>1873917.9579</v>
      </c>
      <c r="J122" s="55">
        <v>5789470.7832000004</v>
      </c>
      <c r="K122" s="53">
        <v>94593670.751900002</v>
      </c>
      <c r="L122" s="48">
        <f t="shared" ref="L122:L129" si="28">E122+F122+I122+J122+K122</f>
        <v>221395452.5695</v>
      </c>
      <c r="M122" s="47"/>
      <c r="N122" s="39"/>
      <c r="O122" s="163" t="s">
        <v>362</v>
      </c>
      <c r="P122" s="165"/>
      <c r="Q122" s="44"/>
      <c r="R122" s="44">
        <f t="shared" ref="R122:X122" si="29">SUM(R106:R121)</f>
        <v>1653067787.9211998</v>
      </c>
      <c r="S122" s="44">
        <f t="shared" si="29"/>
        <v>0</v>
      </c>
      <c r="T122" s="44">
        <f t="shared" si="29"/>
        <v>52001933.774899997</v>
      </c>
      <c r="U122" s="44">
        <f t="shared" si="29"/>
        <v>26000966.887449998</v>
      </c>
      <c r="V122" s="44">
        <f t="shared" si="29"/>
        <v>26000966.887449998</v>
      </c>
      <c r="W122" s="44">
        <f t="shared" si="29"/>
        <v>80330004.5748</v>
      </c>
      <c r="X122" s="44">
        <f t="shared" si="29"/>
        <v>1238381062.8616002</v>
      </c>
      <c r="Y122" s="51">
        <f t="shared" si="20"/>
        <v>2997779822.24505</v>
      </c>
    </row>
    <row r="123" spans="1:25" ht="24.9" customHeight="1" x14ac:dyDescent="0.25">
      <c r="A123" s="155"/>
      <c r="B123" s="150"/>
      <c r="C123" s="39">
        <v>2</v>
      </c>
      <c r="D123" s="43" t="s">
        <v>363</v>
      </c>
      <c r="E123" s="43">
        <v>136771492.95100001</v>
      </c>
      <c r="F123" s="43">
        <v>0</v>
      </c>
      <c r="G123" s="43">
        <v>4302535.0628000004</v>
      </c>
      <c r="H123" s="43">
        <f t="shared" ref="H123:H153" si="30">G123/2</f>
        <v>2151267.5314000002</v>
      </c>
      <c r="I123" s="43">
        <f t="shared" si="17"/>
        <v>2151267.5314000002</v>
      </c>
      <c r="J123" s="55">
        <v>6646342.4759</v>
      </c>
      <c r="K123" s="53">
        <v>108353109.47759999</v>
      </c>
      <c r="L123" s="48">
        <f t="shared" si="28"/>
        <v>253922212.43589997</v>
      </c>
      <c r="M123" s="47"/>
      <c r="N123" s="149">
        <v>24</v>
      </c>
      <c r="O123" s="49">
        <v>1</v>
      </c>
      <c r="P123" s="149" t="s">
        <v>108</v>
      </c>
      <c r="Q123" s="43" t="s">
        <v>364</v>
      </c>
      <c r="R123" s="43">
        <v>141649193.41569999</v>
      </c>
      <c r="S123" s="43">
        <v>0</v>
      </c>
      <c r="T123" s="43">
        <v>4455976.9594000001</v>
      </c>
      <c r="U123" s="43">
        <v>0</v>
      </c>
      <c r="V123" s="43">
        <f t="shared" si="26"/>
        <v>4455976.9594000001</v>
      </c>
      <c r="W123" s="43">
        <v>6883371.8969000001</v>
      </c>
      <c r="X123" s="43">
        <v>467782228.57190001</v>
      </c>
      <c r="Y123" s="48">
        <f t="shared" si="20"/>
        <v>620770770.84389997</v>
      </c>
    </row>
    <row r="124" spans="1:25" ht="24.9" customHeight="1" x14ac:dyDescent="0.25">
      <c r="A124" s="155"/>
      <c r="B124" s="150"/>
      <c r="C124" s="39">
        <v>3</v>
      </c>
      <c r="D124" s="52" t="s">
        <v>365</v>
      </c>
      <c r="E124" s="43">
        <v>91021573.837500006</v>
      </c>
      <c r="F124" s="43">
        <v>0</v>
      </c>
      <c r="G124" s="43">
        <v>2863341.6543999999</v>
      </c>
      <c r="H124" s="43">
        <f t="shared" si="30"/>
        <v>1431670.8271999999</v>
      </c>
      <c r="I124" s="43">
        <f t="shared" si="17"/>
        <v>1431670.8271999999</v>
      </c>
      <c r="J124" s="55">
        <v>4423147.9775</v>
      </c>
      <c r="K124" s="53">
        <v>77193006.040199995</v>
      </c>
      <c r="L124" s="48">
        <f t="shared" si="28"/>
        <v>174069398.68239999</v>
      </c>
      <c r="M124" s="47"/>
      <c r="N124" s="150"/>
      <c r="O124" s="49">
        <v>2</v>
      </c>
      <c r="P124" s="150"/>
      <c r="Q124" s="52" t="s">
        <v>366</v>
      </c>
      <c r="R124" s="43">
        <v>182071316.51199999</v>
      </c>
      <c r="S124" s="43">
        <v>0</v>
      </c>
      <c r="T124" s="43">
        <v>5727569.4396000002</v>
      </c>
      <c r="U124" s="43">
        <v>0</v>
      </c>
      <c r="V124" s="43">
        <f t="shared" si="26"/>
        <v>5727569.4396000002</v>
      </c>
      <c r="W124" s="43">
        <v>8847664.8055000007</v>
      </c>
      <c r="X124" s="43">
        <v>503980688.12230003</v>
      </c>
      <c r="Y124" s="48">
        <f t="shared" si="20"/>
        <v>700627238.87940001</v>
      </c>
    </row>
    <row r="125" spans="1:25" ht="24.9" customHeight="1" x14ac:dyDescent="0.25">
      <c r="A125" s="155"/>
      <c r="B125" s="150"/>
      <c r="C125" s="39">
        <v>4</v>
      </c>
      <c r="D125" s="43" t="s">
        <v>367</v>
      </c>
      <c r="E125" s="43">
        <v>112233712.65260001</v>
      </c>
      <c r="F125" s="43">
        <v>0</v>
      </c>
      <c r="G125" s="43">
        <v>3530629.6181000001</v>
      </c>
      <c r="H125" s="43">
        <f t="shared" si="30"/>
        <v>1765314.80905</v>
      </c>
      <c r="I125" s="43">
        <f t="shared" si="17"/>
        <v>1765314.80905</v>
      </c>
      <c r="J125" s="55">
        <v>5453941.2822000002</v>
      </c>
      <c r="K125" s="53">
        <v>85854663.792999998</v>
      </c>
      <c r="L125" s="48">
        <f t="shared" si="28"/>
        <v>205307632.53684998</v>
      </c>
      <c r="M125" s="47"/>
      <c r="N125" s="150"/>
      <c r="O125" s="49">
        <v>3</v>
      </c>
      <c r="P125" s="150"/>
      <c r="Q125" s="43" t="s">
        <v>368</v>
      </c>
      <c r="R125" s="43">
        <v>293624718.09549999</v>
      </c>
      <c r="S125" s="43">
        <v>0</v>
      </c>
      <c r="T125" s="43">
        <v>9236797.9441999998</v>
      </c>
      <c r="U125" s="43">
        <v>0</v>
      </c>
      <c r="V125" s="43">
        <f t="shared" si="26"/>
        <v>9236797.9441999998</v>
      </c>
      <c r="W125" s="43">
        <v>14268546.7107</v>
      </c>
      <c r="X125" s="43">
        <v>599837023.94159997</v>
      </c>
      <c r="Y125" s="48">
        <f t="shared" si="20"/>
        <v>916967086.69199991</v>
      </c>
    </row>
    <row r="126" spans="1:25" ht="24.9" customHeight="1" x14ac:dyDescent="0.25">
      <c r="A126" s="155"/>
      <c r="B126" s="150"/>
      <c r="C126" s="39">
        <v>5</v>
      </c>
      <c r="D126" s="43" t="s">
        <v>369</v>
      </c>
      <c r="E126" s="43">
        <v>117947847.0026</v>
      </c>
      <c r="F126" s="43">
        <v>0</v>
      </c>
      <c r="G126" s="43">
        <v>3710383.9138000002</v>
      </c>
      <c r="H126" s="43">
        <f t="shared" si="30"/>
        <v>1855191.9569000001</v>
      </c>
      <c r="I126" s="43">
        <f t="shared" si="17"/>
        <v>1855191.9569000001</v>
      </c>
      <c r="J126" s="55">
        <v>5731616.7905999999</v>
      </c>
      <c r="K126" s="53">
        <v>93766405.652500004</v>
      </c>
      <c r="L126" s="48">
        <f t="shared" si="28"/>
        <v>219301061.40259999</v>
      </c>
      <c r="M126" s="47"/>
      <c r="N126" s="150"/>
      <c r="O126" s="49">
        <v>4</v>
      </c>
      <c r="P126" s="150"/>
      <c r="Q126" s="43" t="s">
        <v>370</v>
      </c>
      <c r="R126" s="43">
        <v>114761314.221</v>
      </c>
      <c r="S126" s="43">
        <v>0</v>
      </c>
      <c r="T126" s="43">
        <v>3610142.4912</v>
      </c>
      <c r="U126" s="43">
        <v>0</v>
      </c>
      <c r="V126" s="43">
        <f t="shared" si="26"/>
        <v>3610142.4912</v>
      </c>
      <c r="W126" s="43">
        <v>5576768.8196</v>
      </c>
      <c r="X126" s="43">
        <v>444888639.866</v>
      </c>
      <c r="Y126" s="48">
        <f t="shared" si="20"/>
        <v>568836865.39779997</v>
      </c>
    </row>
    <row r="127" spans="1:25" ht="24.9" customHeight="1" x14ac:dyDescent="0.25">
      <c r="A127" s="155"/>
      <c r="B127" s="150"/>
      <c r="C127" s="39">
        <v>6</v>
      </c>
      <c r="D127" s="43" t="s">
        <v>371</v>
      </c>
      <c r="E127" s="43">
        <v>115961043.1575</v>
      </c>
      <c r="F127" s="43">
        <v>0</v>
      </c>
      <c r="G127" s="43">
        <v>3647883.3662</v>
      </c>
      <c r="H127" s="43">
        <f t="shared" si="30"/>
        <v>1823941.6831</v>
      </c>
      <c r="I127" s="43">
        <f t="shared" si="17"/>
        <v>1823941.6831</v>
      </c>
      <c r="J127" s="55">
        <v>5635069.0488</v>
      </c>
      <c r="K127" s="53">
        <v>94932295.564199999</v>
      </c>
      <c r="L127" s="48">
        <f t="shared" si="28"/>
        <v>218352349.45359999</v>
      </c>
      <c r="M127" s="47"/>
      <c r="N127" s="150"/>
      <c r="O127" s="49">
        <v>5</v>
      </c>
      <c r="P127" s="150"/>
      <c r="Q127" s="43" t="s">
        <v>372</v>
      </c>
      <c r="R127" s="43">
        <v>96485123.397599995</v>
      </c>
      <c r="S127" s="43">
        <v>0</v>
      </c>
      <c r="T127" s="43">
        <v>3035213.0951999999</v>
      </c>
      <c r="U127" s="43">
        <v>0</v>
      </c>
      <c r="V127" s="43">
        <f t="shared" si="26"/>
        <v>3035213.0951999999</v>
      </c>
      <c r="W127" s="43">
        <v>4688646.443</v>
      </c>
      <c r="X127" s="43">
        <v>428610749.74659997</v>
      </c>
      <c r="Y127" s="48">
        <f t="shared" si="20"/>
        <v>532819732.68239999</v>
      </c>
    </row>
    <row r="128" spans="1:25" ht="24.9" customHeight="1" x14ac:dyDescent="0.25">
      <c r="A128" s="155"/>
      <c r="B128" s="150"/>
      <c r="C128" s="39">
        <v>7</v>
      </c>
      <c r="D128" s="43" t="s">
        <v>373</v>
      </c>
      <c r="E128" s="43">
        <v>160208113.13319999</v>
      </c>
      <c r="F128" s="43">
        <v>0</v>
      </c>
      <c r="G128" s="43">
        <v>5039800.3942999998</v>
      </c>
      <c r="H128" s="43">
        <f t="shared" si="30"/>
        <v>2519900.1971499999</v>
      </c>
      <c r="I128" s="43">
        <f t="shared" si="17"/>
        <v>2519900.1971499999</v>
      </c>
      <c r="J128" s="55">
        <v>7785233.3431000002</v>
      </c>
      <c r="K128" s="53">
        <v>116290849.7132</v>
      </c>
      <c r="L128" s="48">
        <f t="shared" si="28"/>
        <v>286804096.38664997</v>
      </c>
      <c r="M128" s="47"/>
      <c r="N128" s="150"/>
      <c r="O128" s="49">
        <v>6</v>
      </c>
      <c r="P128" s="150"/>
      <c r="Q128" s="43" t="s">
        <v>374</v>
      </c>
      <c r="R128" s="43">
        <v>107866808.2955</v>
      </c>
      <c r="S128" s="43">
        <v>0</v>
      </c>
      <c r="T128" s="43">
        <v>3393256.2612000001</v>
      </c>
      <c r="U128" s="43">
        <v>0</v>
      </c>
      <c r="V128" s="43">
        <f t="shared" si="26"/>
        <v>3393256.2612000001</v>
      </c>
      <c r="W128" s="43">
        <v>5241733.7432000004</v>
      </c>
      <c r="X128" s="43">
        <v>432442845.79860002</v>
      </c>
      <c r="Y128" s="48">
        <f t="shared" si="20"/>
        <v>548944644.09850001</v>
      </c>
    </row>
    <row r="129" spans="1:25" ht="24.9" customHeight="1" x14ac:dyDescent="0.25">
      <c r="A129" s="155"/>
      <c r="B129" s="151"/>
      <c r="C129" s="39">
        <v>8</v>
      </c>
      <c r="D129" s="43" t="s">
        <v>375</v>
      </c>
      <c r="E129" s="43">
        <v>147878077.05219999</v>
      </c>
      <c r="F129" s="43">
        <v>0</v>
      </c>
      <c r="G129" s="43">
        <v>4651924.1533000004</v>
      </c>
      <c r="H129" s="43">
        <f t="shared" si="30"/>
        <v>2325962.0766500002</v>
      </c>
      <c r="I129" s="43">
        <f t="shared" si="17"/>
        <v>2325962.0766500002</v>
      </c>
      <c r="J129" s="55">
        <v>7186061.3902000003</v>
      </c>
      <c r="K129" s="53">
        <v>121770047.8566</v>
      </c>
      <c r="L129" s="48">
        <f t="shared" si="28"/>
        <v>279160148.37564999</v>
      </c>
      <c r="M129" s="47"/>
      <c r="N129" s="150"/>
      <c r="O129" s="49">
        <v>7</v>
      </c>
      <c r="P129" s="150"/>
      <c r="Q129" s="43" t="s">
        <v>376</v>
      </c>
      <c r="R129" s="43">
        <v>99038209.666800007</v>
      </c>
      <c r="S129" s="43">
        <v>0</v>
      </c>
      <c r="T129" s="43">
        <v>3115527.6619000002</v>
      </c>
      <c r="U129" s="43">
        <v>0</v>
      </c>
      <c r="V129" s="43">
        <f t="shared" si="26"/>
        <v>3115527.6619000002</v>
      </c>
      <c r="W129" s="43">
        <v>4812712.3968000002</v>
      </c>
      <c r="X129" s="43">
        <v>422805037.83569998</v>
      </c>
      <c r="Y129" s="48">
        <f t="shared" si="20"/>
        <v>529771487.56119996</v>
      </c>
    </row>
    <row r="130" spans="1:25" ht="24.9" customHeight="1" x14ac:dyDescent="0.25">
      <c r="A130" s="39"/>
      <c r="B130" s="162" t="s">
        <v>377</v>
      </c>
      <c r="C130" s="163"/>
      <c r="D130" s="44"/>
      <c r="E130" s="44">
        <f t="shared" ref="E130:L130" si="31">SUM(E122:E129)</f>
        <v>1001160252.8630999</v>
      </c>
      <c r="F130" s="44">
        <f t="shared" si="31"/>
        <v>0</v>
      </c>
      <c r="G130" s="44">
        <f t="shared" si="31"/>
        <v>31494334.078699999</v>
      </c>
      <c r="H130" s="44">
        <f t="shared" si="31"/>
        <v>15747167.039349999</v>
      </c>
      <c r="I130" s="44">
        <f t="shared" si="31"/>
        <v>15747167.039349999</v>
      </c>
      <c r="J130" s="44">
        <f t="shared" si="31"/>
        <v>48650883.091499999</v>
      </c>
      <c r="K130" s="44">
        <f t="shared" si="31"/>
        <v>792754048.84920001</v>
      </c>
      <c r="L130" s="44">
        <f t="shared" si="31"/>
        <v>1858312351.8431497</v>
      </c>
      <c r="M130" s="47"/>
      <c r="N130" s="150"/>
      <c r="O130" s="49">
        <v>8</v>
      </c>
      <c r="P130" s="150"/>
      <c r="Q130" s="43" t="s">
        <v>378</v>
      </c>
      <c r="R130" s="43">
        <v>119479063.8115</v>
      </c>
      <c r="S130" s="43">
        <v>0</v>
      </c>
      <c r="T130" s="43">
        <v>3758552.6795000001</v>
      </c>
      <c r="U130" s="43">
        <v>0</v>
      </c>
      <c r="V130" s="43">
        <f t="shared" si="26"/>
        <v>3758552.6795000001</v>
      </c>
      <c r="W130" s="43">
        <v>5806025.5077</v>
      </c>
      <c r="X130" s="43">
        <v>439982697.8427</v>
      </c>
      <c r="Y130" s="48">
        <f t="shared" si="20"/>
        <v>569026339.84140003</v>
      </c>
    </row>
    <row r="131" spans="1:25" ht="24.9" customHeight="1" x14ac:dyDescent="0.25">
      <c r="A131" s="155">
        <v>7</v>
      </c>
      <c r="B131" s="149" t="s">
        <v>379</v>
      </c>
      <c r="C131" s="39">
        <v>1</v>
      </c>
      <c r="D131" s="43" t="s">
        <v>380</v>
      </c>
      <c r="E131" s="43">
        <v>117831984.7589</v>
      </c>
      <c r="F131" s="43">
        <f>-6066891.24</f>
        <v>-6066891.2400000002</v>
      </c>
      <c r="G131" s="43">
        <v>3706739.1384999999</v>
      </c>
      <c r="H131" s="43">
        <f t="shared" si="30"/>
        <v>1853369.5692499999</v>
      </c>
      <c r="I131" s="43">
        <f t="shared" ref="I131:I153" si="32">G131-H131</f>
        <v>1853369.5692499999</v>
      </c>
      <c r="J131" s="43">
        <v>5725986.5226999996</v>
      </c>
      <c r="K131" s="53">
        <v>79196179.533000007</v>
      </c>
      <c r="L131" s="48">
        <f t="shared" ref="L131:L153" si="33">E131+F131+I131+J131+K131</f>
        <v>198540629.14385003</v>
      </c>
      <c r="M131" s="47"/>
      <c r="N131" s="150"/>
      <c r="O131" s="49">
        <v>9</v>
      </c>
      <c r="P131" s="150"/>
      <c r="Q131" s="43" t="s">
        <v>381</v>
      </c>
      <c r="R131" s="43">
        <v>79780540.596900001</v>
      </c>
      <c r="S131" s="43">
        <v>0</v>
      </c>
      <c r="T131" s="43">
        <v>2509723.0850999998</v>
      </c>
      <c r="U131" s="43">
        <v>0</v>
      </c>
      <c r="V131" s="43">
        <f t="shared" si="26"/>
        <v>2509723.0850999998</v>
      </c>
      <c r="W131" s="43">
        <v>3876895.5743999998</v>
      </c>
      <c r="X131" s="43">
        <v>412481906.21829998</v>
      </c>
      <c r="Y131" s="48">
        <f t="shared" si="20"/>
        <v>498649065.47469997</v>
      </c>
    </row>
    <row r="132" spans="1:25" ht="24.9" customHeight="1" x14ac:dyDescent="0.25">
      <c r="A132" s="155"/>
      <c r="B132" s="150"/>
      <c r="C132" s="39">
        <v>2</v>
      </c>
      <c r="D132" s="43" t="s">
        <v>382</v>
      </c>
      <c r="E132" s="43">
        <v>103968897.6476</v>
      </c>
      <c r="F132" s="43">
        <f t="shared" ref="F132:F153" si="34">-6066891.24</f>
        <v>-6066891.2400000002</v>
      </c>
      <c r="G132" s="43">
        <v>3270636.4309999999</v>
      </c>
      <c r="H132" s="43">
        <f t="shared" si="30"/>
        <v>1635318.2154999999</v>
      </c>
      <c r="I132" s="43">
        <f t="shared" si="32"/>
        <v>1635318.2154999999</v>
      </c>
      <c r="J132" s="43">
        <v>5052316.7196000004</v>
      </c>
      <c r="K132" s="53">
        <v>68964930.375499994</v>
      </c>
      <c r="L132" s="48">
        <f t="shared" si="33"/>
        <v>173554571.7182</v>
      </c>
      <c r="M132" s="47"/>
      <c r="N132" s="150"/>
      <c r="O132" s="49">
        <v>10</v>
      </c>
      <c r="P132" s="150"/>
      <c r="Q132" s="43" t="s">
        <v>383</v>
      </c>
      <c r="R132" s="43">
        <v>136033854.22799999</v>
      </c>
      <c r="S132" s="43">
        <v>0</v>
      </c>
      <c r="T132" s="43">
        <v>4279330.5455</v>
      </c>
      <c r="U132" s="43">
        <v>0</v>
      </c>
      <c r="V132" s="43">
        <f t="shared" si="26"/>
        <v>4279330.5455</v>
      </c>
      <c r="W132" s="43">
        <v>6610497.2900999999</v>
      </c>
      <c r="X132" s="43">
        <v>462604999.14529997</v>
      </c>
      <c r="Y132" s="48">
        <f t="shared" si="20"/>
        <v>609528681.20889997</v>
      </c>
    </row>
    <row r="133" spans="1:25" ht="24.9" customHeight="1" x14ac:dyDescent="0.25">
      <c r="A133" s="155"/>
      <c r="B133" s="150"/>
      <c r="C133" s="39">
        <v>3</v>
      </c>
      <c r="D133" s="43" t="s">
        <v>384</v>
      </c>
      <c r="E133" s="43">
        <v>100672803.6126</v>
      </c>
      <c r="F133" s="43">
        <f t="shared" si="34"/>
        <v>-6066891.2400000002</v>
      </c>
      <c r="G133" s="43">
        <v>3166948.4485999998</v>
      </c>
      <c r="H133" s="43">
        <f t="shared" si="30"/>
        <v>1583474.2242999999</v>
      </c>
      <c r="I133" s="43">
        <f t="shared" si="32"/>
        <v>1583474.2242999999</v>
      </c>
      <c r="J133" s="43">
        <v>4892144.6742000002</v>
      </c>
      <c r="K133" s="53">
        <v>65935877.333300002</v>
      </c>
      <c r="L133" s="48">
        <f t="shared" si="33"/>
        <v>167017408.60440001</v>
      </c>
      <c r="M133" s="47"/>
      <c r="N133" s="150"/>
      <c r="O133" s="49">
        <v>11</v>
      </c>
      <c r="P133" s="150"/>
      <c r="Q133" s="43" t="s">
        <v>385</v>
      </c>
      <c r="R133" s="43">
        <v>117594537.397</v>
      </c>
      <c r="S133" s="43">
        <v>0</v>
      </c>
      <c r="T133" s="43">
        <v>3699269.5584999998</v>
      </c>
      <c r="U133" s="43">
        <v>0</v>
      </c>
      <c r="V133" s="43">
        <f t="shared" si="26"/>
        <v>3699269.5584999998</v>
      </c>
      <c r="W133" s="43">
        <v>5714447.8865999999</v>
      </c>
      <c r="X133" s="43">
        <v>444086081.29799998</v>
      </c>
      <c r="Y133" s="48">
        <f t="shared" si="20"/>
        <v>571094336.1401</v>
      </c>
    </row>
    <row r="134" spans="1:25" ht="24.9" customHeight="1" x14ac:dyDescent="0.25">
      <c r="A134" s="155"/>
      <c r="B134" s="150"/>
      <c r="C134" s="39">
        <v>4</v>
      </c>
      <c r="D134" s="43" t="s">
        <v>386</v>
      </c>
      <c r="E134" s="43">
        <v>119346292.7693</v>
      </c>
      <c r="F134" s="43">
        <f t="shared" si="34"/>
        <v>-6066891.2400000002</v>
      </c>
      <c r="G134" s="43">
        <v>3754375.9901000001</v>
      </c>
      <c r="H134" s="43">
        <f t="shared" si="30"/>
        <v>1877187.99505</v>
      </c>
      <c r="I134" s="43">
        <f t="shared" si="32"/>
        <v>1877187.99505</v>
      </c>
      <c r="J134" s="43">
        <v>5799573.5650000004</v>
      </c>
      <c r="K134" s="53">
        <v>83207196.086700007</v>
      </c>
      <c r="L134" s="48">
        <f t="shared" si="33"/>
        <v>204163359.17605001</v>
      </c>
      <c r="M134" s="47"/>
      <c r="N134" s="150"/>
      <c r="O134" s="49">
        <v>12</v>
      </c>
      <c r="P134" s="150"/>
      <c r="Q134" s="43" t="s">
        <v>387</v>
      </c>
      <c r="R134" s="43">
        <v>161686656.3222</v>
      </c>
      <c r="S134" s="43">
        <v>0</v>
      </c>
      <c r="T134" s="43">
        <v>5086312.1621000003</v>
      </c>
      <c r="U134" s="43">
        <v>0</v>
      </c>
      <c r="V134" s="43">
        <f t="shared" si="26"/>
        <v>5086312.1621000003</v>
      </c>
      <c r="W134" s="43">
        <v>7857082.4117999999</v>
      </c>
      <c r="X134" s="43">
        <v>480003080.16750002</v>
      </c>
      <c r="Y134" s="48">
        <f t="shared" si="20"/>
        <v>654633131.06360006</v>
      </c>
    </row>
    <row r="135" spans="1:25" ht="24.9" customHeight="1" x14ac:dyDescent="0.25">
      <c r="A135" s="155"/>
      <c r="B135" s="150"/>
      <c r="C135" s="39">
        <v>5</v>
      </c>
      <c r="D135" s="43" t="s">
        <v>388</v>
      </c>
      <c r="E135" s="43">
        <v>154892906.35710001</v>
      </c>
      <c r="F135" s="43">
        <f t="shared" si="34"/>
        <v>-6066891.2400000002</v>
      </c>
      <c r="G135" s="43">
        <v>4872595.4962999998</v>
      </c>
      <c r="H135" s="43">
        <f t="shared" si="30"/>
        <v>2436297.7481499999</v>
      </c>
      <c r="I135" s="43">
        <f t="shared" si="32"/>
        <v>2436297.7481499999</v>
      </c>
      <c r="J135" s="43">
        <v>7526943.5210999995</v>
      </c>
      <c r="K135" s="53">
        <v>108271406.98010001</v>
      </c>
      <c r="L135" s="48">
        <f t="shared" si="33"/>
        <v>267060663.36644998</v>
      </c>
      <c r="M135" s="47"/>
      <c r="N135" s="150"/>
      <c r="O135" s="49">
        <v>13</v>
      </c>
      <c r="P135" s="150"/>
      <c r="Q135" s="43" t="s">
        <v>389</v>
      </c>
      <c r="R135" s="43">
        <v>174934514.82690001</v>
      </c>
      <c r="S135" s="43">
        <v>0</v>
      </c>
      <c r="T135" s="43">
        <v>5503061.1094000004</v>
      </c>
      <c r="U135" s="43">
        <v>0</v>
      </c>
      <c r="V135" s="43">
        <f t="shared" si="26"/>
        <v>5503061.1094000004</v>
      </c>
      <c r="W135" s="43">
        <v>8500855.4876000006</v>
      </c>
      <c r="X135" s="43">
        <v>500959063.18769997</v>
      </c>
      <c r="Y135" s="48">
        <f t="shared" si="20"/>
        <v>689897494.61159992</v>
      </c>
    </row>
    <row r="136" spans="1:25" ht="24.9" customHeight="1" x14ac:dyDescent="0.25">
      <c r="A136" s="155"/>
      <c r="B136" s="150"/>
      <c r="C136" s="39">
        <v>6</v>
      </c>
      <c r="D136" s="43" t="s">
        <v>390</v>
      </c>
      <c r="E136" s="43">
        <v>126549445.8608</v>
      </c>
      <c r="F136" s="43">
        <f t="shared" si="34"/>
        <v>-6066891.2400000002</v>
      </c>
      <c r="G136" s="43">
        <v>3980971.5917000002</v>
      </c>
      <c r="H136" s="43">
        <f t="shared" si="30"/>
        <v>1990485.7958500001</v>
      </c>
      <c r="I136" s="43">
        <f t="shared" si="32"/>
        <v>1990485.7958500001</v>
      </c>
      <c r="J136" s="43">
        <v>6149607.1964999996</v>
      </c>
      <c r="K136" s="53">
        <v>81249728.287499994</v>
      </c>
      <c r="L136" s="48">
        <f t="shared" si="33"/>
        <v>209872375.90064999</v>
      </c>
      <c r="M136" s="47"/>
      <c r="N136" s="150"/>
      <c r="O136" s="49">
        <v>14</v>
      </c>
      <c r="P136" s="150"/>
      <c r="Q136" s="43" t="s">
        <v>391</v>
      </c>
      <c r="R136" s="43">
        <v>94169954.154400006</v>
      </c>
      <c r="S136" s="43">
        <v>0</v>
      </c>
      <c r="T136" s="43">
        <v>2962382.8831000002</v>
      </c>
      <c r="U136" s="43">
        <v>0</v>
      </c>
      <c r="V136" s="43">
        <f t="shared" si="26"/>
        <v>2962382.8831000002</v>
      </c>
      <c r="W136" s="43">
        <v>4576141.9484000001</v>
      </c>
      <c r="X136" s="43">
        <v>427331016.01380002</v>
      </c>
      <c r="Y136" s="48">
        <f t="shared" si="20"/>
        <v>529039494.99970007</v>
      </c>
    </row>
    <row r="137" spans="1:25" ht="24.9" customHeight="1" x14ac:dyDescent="0.25">
      <c r="A137" s="155"/>
      <c r="B137" s="150"/>
      <c r="C137" s="39">
        <v>7</v>
      </c>
      <c r="D137" s="43" t="s">
        <v>392</v>
      </c>
      <c r="E137" s="43">
        <v>120043962.59550001</v>
      </c>
      <c r="F137" s="43">
        <f t="shared" si="34"/>
        <v>-6066891.2400000002</v>
      </c>
      <c r="G137" s="43">
        <v>3776323.1724</v>
      </c>
      <c r="H137" s="43">
        <f t="shared" si="30"/>
        <v>1888161.5862</v>
      </c>
      <c r="I137" s="43">
        <f t="shared" si="32"/>
        <v>1888161.5862</v>
      </c>
      <c r="J137" s="43">
        <v>5833476.4822000004</v>
      </c>
      <c r="K137" s="53">
        <v>76736022.634800002</v>
      </c>
      <c r="L137" s="48">
        <f t="shared" si="33"/>
        <v>198434732.05870003</v>
      </c>
      <c r="M137" s="47"/>
      <c r="N137" s="150"/>
      <c r="O137" s="49">
        <v>15</v>
      </c>
      <c r="P137" s="150"/>
      <c r="Q137" s="43" t="s">
        <v>393</v>
      </c>
      <c r="R137" s="43">
        <v>113631173.5872</v>
      </c>
      <c r="S137" s="43">
        <v>0</v>
      </c>
      <c r="T137" s="43">
        <v>3574590.7135999999</v>
      </c>
      <c r="U137" s="43">
        <v>0</v>
      </c>
      <c r="V137" s="43">
        <f t="shared" si="26"/>
        <v>3574590.7135999999</v>
      </c>
      <c r="W137" s="43">
        <v>5521850.1991999997</v>
      </c>
      <c r="X137" s="43">
        <v>444816619.51969999</v>
      </c>
      <c r="Y137" s="48">
        <f t="shared" si="20"/>
        <v>567544234.01970005</v>
      </c>
    </row>
    <row r="138" spans="1:25" ht="24.9" customHeight="1" x14ac:dyDescent="0.25">
      <c r="A138" s="155"/>
      <c r="B138" s="150"/>
      <c r="C138" s="39">
        <v>8</v>
      </c>
      <c r="D138" s="43" t="s">
        <v>394</v>
      </c>
      <c r="E138" s="43">
        <v>103160079.59890001</v>
      </c>
      <c r="F138" s="43">
        <f t="shared" si="34"/>
        <v>-6066891.2400000002</v>
      </c>
      <c r="G138" s="43">
        <v>3245192.7662999998</v>
      </c>
      <c r="H138" s="43">
        <f t="shared" si="30"/>
        <v>1622596.3831499999</v>
      </c>
      <c r="I138" s="43">
        <f t="shared" si="32"/>
        <v>1622596.3831499999</v>
      </c>
      <c r="J138" s="43">
        <v>5013012.6100000003</v>
      </c>
      <c r="K138" s="53">
        <v>70034254.890100002</v>
      </c>
      <c r="L138" s="48">
        <f t="shared" si="33"/>
        <v>173763052.24215001</v>
      </c>
      <c r="M138" s="47"/>
      <c r="N138" s="150"/>
      <c r="O138" s="49">
        <v>16</v>
      </c>
      <c r="P138" s="150"/>
      <c r="Q138" s="43" t="s">
        <v>395</v>
      </c>
      <c r="R138" s="43">
        <v>170114403.95539999</v>
      </c>
      <c r="S138" s="43">
        <v>0</v>
      </c>
      <c r="T138" s="43">
        <v>5351430.8568000002</v>
      </c>
      <c r="U138" s="43">
        <v>0</v>
      </c>
      <c r="V138" s="43">
        <f t="shared" si="26"/>
        <v>5351430.8568000002</v>
      </c>
      <c r="W138" s="43">
        <v>8266624.6041999999</v>
      </c>
      <c r="X138" s="43">
        <v>495729675.52819997</v>
      </c>
      <c r="Y138" s="48">
        <f t="shared" si="20"/>
        <v>679462134.94459999</v>
      </c>
    </row>
    <row r="139" spans="1:25" ht="24.9" customHeight="1" x14ac:dyDescent="0.25">
      <c r="A139" s="155"/>
      <c r="B139" s="150"/>
      <c r="C139" s="39">
        <v>9</v>
      </c>
      <c r="D139" s="43" t="s">
        <v>396</v>
      </c>
      <c r="E139" s="43">
        <v>130317787.4289</v>
      </c>
      <c r="F139" s="43">
        <f t="shared" si="34"/>
        <v>-6066891.2400000002</v>
      </c>
      <c r="G139" s="43">
        <v>4099515.4591999999</v>
      </c>
      <c r="H139" s="43">
        <f t="shared" si="30"/>
        <v>2049757.7296</v>
      </c>
      <c r="I139" s="43">
        <f t="shared" si="32"/>
        <v>2049757.7296</v>
      </c>
      <c r="J139" s="43">
        <v>6332727.8751999997</v>
      </c>
      <c r="K139" s="53">
        <v>86597804.186000004</v>
      </c>
      <c r="L139" s="48">
        <f t="shared" si="33"/>
        <v>219231185.97970003</v>
      </c>
      <c r="M139" s="47"/>
      <c r="N139" s="150"/>
      <c r="O139" s="49">
        <v>17</v>
      </c>
      <c r="P139" s="150"/>
      <c r="Q139" s="43" t="s">
        <v>397</v>
      </c>
      <c r="R139" s="43">
        <v>165065239.00920001</v>
      </c>
      <c r="S139" s="43">
        <v>0</v>
      </c>
      <c r="T139" s="43">
        <v>5192595.0588999996</v>
      </c>
      <c r="U139" s="43">
        <v>0</v>
      </c>
      <c r="V139" s="43">
        <f t="shared" si="26"/>
        <v>5192595.0588999996</v>
      </c>
      <c r="W139" s="43">
        <v>8021262.9522000002</v>
      </c>
      <c r="X139" s="43">
        <v>490087866.42339998</v>
      </c>
      <c r="Y139" s="48">
        <f t="shared" si="20"/>
        <v>668366963.44369996</v>
      </c>
    </row>
    <row r="140" spans="1:25" ht="24.9" customHeight="1" x14ac:dyDescent="0.25">
      <c r="A140" s="155"/>
      <c r="B140" s="150"/>
      <c r="C140" s="39">
        <v>10</v>
      </c>
      <c r="D140" s="43" t="s">
        <v>398</v>
      </c>
      <c r="E140" s="43">
        <v>123295400.325</v>
      </c>
      <c r="F140" s="43">
        <f t="shared" si="34"/>
        <v>-6066891.2400000002</v>
      </c>
      <c r="G140" s="43">
        <v>3878606.3640999999</v>
      </c>
      <c r="H140" s="43">
        <f t="shared" si="30"/>
        <v>1939303.1820499999</v>
      </c>
      <c r="I140" s="43">
        <f t="shared" si="32"/>
        <v>1939303.1820499999</v>
      </c>
      <c r="J140" s="43">
        <v>5991478.4769000001</v>
      </c>
      <c r="K140" s="53">
        <v>86751856.675699994</v>
      </c>
      <c r="L140" s="48">
        <f t="shared" si="33"/>
        <v>211911147.41965002</v>
      </c>
      <c r="M140" s="47"/>
      <c r="N140" s="150"/>
      <c r="O140" s="49">
        <v>18</v>
      </c>
      <c r="P140" s="150"/>
      <c r="Q140" s="43" t="s">
        <v>399</v>
      </c>
      <c r="R140" s="43">
        <v>168545413.1372</v>
      </c>
      <c r="S140" s="43">
        <v>0</v>
      </c>
      <c r="T140" s="43">
        <v>5302073.8024000004</v>
      </c>
      <c r="U140" s="43">
        <v>0</v>
      </c>
      <c r="V140" s="43">
        <f t="shared" si="26"/>
        <v>5302073.8024000004</v>
      </c>
      <c r="W140" s="43">
        <v>8190380.2779999999</v>
      </c>
      <c r="X140" s="43">
        <v>493872648.66039997</v>
      </c>
      <c r="Y140" s="48">
        <f t="shared" si="20"/>
        <v>675910515.87800002</v>
      </c>
    </row>
    <row r="141" spans="1:25" ht="24.9" customHeight="1" x14ac:dyDescent="0.25">
      <c r="A141" s="155"/>
      <c r="B141" s="150"/>
      <c r="C141" s="39">
        <v>11</v>
      </c>
      <c r="D141" s="43" t="s">
        <v>400</v>
      </c>
      <c r="E141" s="43">
        <v>141165004.68349999</v>
      </c>
      <c r="F141" s="43">
        <f t="shared" si="34"/>
        <v>-6066891.2400000002</v>
      </c>
      <c r="G141" s="43">
        <v>4440745.4301000005</v>
      </c>
      <c r="H141" s="43">
        <f t="shared" si="30"/>
        <v>2220372.7150500002</v>
      </c>
      <c r="I141" s="43">
        <f t="shared" si="32"/>
        <v>2220372.7150500002</v>
      </c>
      <c r="J141" s="43">
        <v>6859842.9869999997</v>
      </c>
      <c r="K141" s="53">
        <v>90469947.426100001</v>
      </c>
      <c r="L141" s="48">
        <f t="shared" si="33"/>
        <v>234648276.57164997</v>
      </c>
      <c r="M141" s="47"/>
      <c r="N141" s="150"/>
      <c r="O141" s="49">
        <v>19</v>
      </c>
      <c r="P141" s="150"/>
      <c r="Q141" s="43" t="s">
        <v>401</v>
      </c>
      <c r="R141" s="43">
        <v>130354117.2827</v>
      </c>
      <c r="S141" s="43">
        <v>0</v>
      </c>
      <c r="T141" s="43">
        <v>4100658.3177</v>
      </c>
      <c r="U141" s="43">
        <v>0</v>
      </c>
      <c r="V141" s="43">
        <f t="shared" si="26"/>
        <v>4100658.3177</v>
      </c>
      <c r="W141" s="43">
        <v>6334493.3064000001</v>
      </c>
      <c r="X141" s="43">
        <v>458534880.69309998</v>
      </c>
      <c r="Y141" s="48">
        <f t="shared" si="20"/>
        <v>599324149.59990001</v>
      </c>
    </row>
    <row r="142" spans="1:25" ht="24.9" customHeight="1" x14ac:dyDescent="0.25">
      <c r="A142" s="155"/>
      <c r="B142" s="150"/>
      <c r="C142" s="39">
        <v>12</v>
      </c>
      <c r="D142" s="43" t="s">
        <v>402</v>
      </c>
      <c r="E142" s="43">
        <v>108406408.8372</v>
      </c>
      <c r="F142" s="43">
        <f t="shared" si="34"/>
        <v>-6066891.2400000002</v>
      </c>
      <c r="G142" s="43">
        <v>3410230.926</v>
      </c>
      <c r="H142" s="43">
        <f t="shared" si="30"/>
        <v>1705115.463</v>
      </c>
      <c r="I142" s="43">
        <f t="shared" si="32"/>
        <v>1705115.463</v>
      </c>
      <c r="J142" s="43">
        <v>5267955.3624</v>
      </c>
      <c r="K142" s="53">
        <v>77610601.549199998</v>
      </c>
      <c r="L142" s="48">
        <f t="shared" si="33"/>
        <v>186923189.9718</v>
      </c>
      <c r="M142" s="47"/>
      <c r="N142" s="151"/>
      <c r="O142" s="49">
        <v>20</v>
      </c>
      <c r="P142" s="151"/>
      <c r="Q142" s="43" t="s">
        <v>403</v>
      </c>
      <c r="R142" s="43">
        <v>149108523.5086</v>
      </c>
      <c r="S142" s="43">
        <v>0</v>
      </c>
      <c r="T142" s="43">
        <v>4690631.335</v>
      </c>
      <c r="U142" s="43">
        <v>0</v>
      </c>
      <c r="V142" s="43">
        <f t="shared" si="26"/>
        <v>4690631.335</v>
      </c>
      <c r="W142" s="43">
        <v>7245854.3218999999</v>
      </c>
      <c r="X142" s="43">
        <v>474893188.14990002</v>
      </c>
      <c r="Y142" s="48">
        <f t="shared" si="20"/>
        <v>635938197.3154</v>
      </c>
    </row>
    <row r="143" spans="1:25" ht="24.9" customHeight="1" x14ac:dyDescent="0.25">
      <c r="A143" s="155"/>
      <c r="B143" s="150"/>
      <c r="C143" s="39">
        <v>13</v>
      </c>
      <c r="D143" s="43" t="s">
        <v>404</v>
      </c>
      <c r="E143" s="43">
        <v>130221577.1717</v>
      </c>
      <c r="F143" s="43">
        <f t="shared" si="34"/>
        <v>-6066891.2400000002</v>
      </c>
      <c r="G143" s="43">
        <v>4096488.8927000002</v>
      </c>
      <c r="H143" s="43">
        <f t="shared" si="30"/>
        <v>2048244.4463500001</v>
      </c>
      <c r="I143" s="43">
        <f t="shared" si="32"/>
        <v>2048244.4463500001</v>
      </c>
      <c r="J143" s="43">
        <v>6328052.5857999995</v>
      </c>
      <c r="K143" s="53">
        <v>98334213.989999995</v>
      </c>
      <c r="L143" s="48">
        <f t="shared" si="33"/>
        <v>230865196.95384997</v>
      </c>
      <c r="M143" s="47"/>
      <c r="N143" s="39"/>
      <c r="O143" s="163" t="s">
        <v>405</v>
      </c>
      <c r="P143" s="165"/>
      <c r="Q143" s="44"/>
      <c r="R143" s="44">
        <f t="shared" ref="R143:X143" si="35">SUM(R123:R142)</f>
        <v>2815994675.4212999</v>
      </c>
      <c r="S143" s="44">
        <f t="shared" si="35"/>
        <v>0</v>
      </c>
      <c r="T143" s="44">
        <f t="shared" si="35"/>
        <v>88585095.960299984</v>
      </c>
      <c r="U143" s="44">
        <f t="shared" si="35"/>
        <v>0</v>
      </c>
      <c r="V143" s="44">
        <f t="shared" si="35"/>
        <v>88585095.960299984</v>
      </c>
      <c r="W143" s="44">
        <f t="shared" si="35"/>
        <v>136841856.58419999</v>
      </c>
      <c r="X143" s="44">
        <f t="shared" si="35"/>
        <v>9325730936.7307014</v>
      </c>
      <c r="Y143" s="51">
        <f t="shared" si="20"/>
        <v>12367152564.696501</v>
      </c>
    </row>
    <row r="144" spans="1:25" ht="24.9" customHeight="1" x14ac:dyDescent="0.25">
      <c r="A144" s="155"/>
      <c r="B144" s="150"/>
      <c r="C144" s="39">
        <v>14</v>
      </c>
      <c r="D144" s="43" t="s">
        <v>406</v>
      </c>
      <c r="E144" s="43">
        <v>96195200.125</v>
      </c>
      <c r="F144" s="43">
        <f t="shared" si="34"/>
        <v>-6066891.2400000002</v>
      </c>
      <c r="G144" s="43">
        <v>3026092.7368000001</v>
      </c>
      <c r="H144" s="43">
        <f t="shared" si="30"/>
        <v>1513046.3684</v>
      </c>
      <c r="I144" s="43">
        <f t="shared" si="32"/>
        <v>1513046.3684</v>
      </c>
      <c r="J144" s="43">
        <v>4674557.7662000004</v>
      </c>
      <c r="K144" s="53">
        <v>66273371.781499997</v>
      </c>
      <c r="L144" s="48">
        <f t="shared" si="33"/>
        <v>162589284.80110002</v>
      </c>
      <c r="M144" s="47"/>
      <c r="N144" s="149">
        <v>25</v>
      </c>
      <c r="O144" s="49">
        <v>1</v>
      </c>
      <c r="P144" s="149" t="s">
        <v>109</v>
      </c>
      <c r="Q144" s="43" t="s">
        <v>407</v>
      </c>
      <c r="R144" s="43">
        <v>97561899.472299993</v>
      </c>
      <c r="S144" s="43">
        <f>-3018317.48</f>
        <v>-3018317.48</v>
      </c>
      <c r="T144" s="43">
        <v>3069086.1394000002</v>
      </c>
      <c r="U144" s="43"/>
      <c r="V144" s="43">
        <f t="shared" si="26"/>
        <v>3069086.1394000002</v>
      </c>
      <c r="W144" s="43">
        <v>4740971.8392000003</v>
      </c>
      <c r="X144" s="43">
        <v>72791360.515400007</v>
      </c>
      <c r="Y144" s="48">
        <f t="shared" si="20"/>
        <v>175145000.48629999</v>
      </c>
    </row>
    <row r="145" spans="1:25" ht="24.9" customHeight="1" x14ac:dyDescent="0.25">
      <c r="A145" s="155"/>
      <c r="B145" s="150"/>
      <c r="C145" s="39">
        <v>15</v>
      </c>
      <c r="D145" s="43" t="s">
        <v>408</v>
      </c>
      <c r="E145" s="43">
        <v>101055093.20299999</v>
      </c>
      <c r="F145" s="43">
        <f t="shared" si="34"/>
        <v>-6066891.2400000002</v>
      </c>
      <c r="G145" s="43">
        <v>3178974.4515</v>
      </c>
      <c r="H145" s="43">
        <f t="shared" si="30"/>
        <v>1589487.22575</v>
      </c>
      <c r="I145" s="43">
        <f t="shared" si="32"/>
        <v>1589487.22575</v>
      </c>
      <c r="J145" s="43">
        <v>4910721.8460999997</v>
      </c>
      <c r="K145" s="53">
        <v>71093890.568900004</v>
      </c>
      <c r="L145" s="48">
        <f t="shared" si="33"/>
        <v>172582301.60374999</v>
      </c>
      <c r="M145" s="47"/>
      <c r="N145" s="150"/>
      <c r="O145" s="49">
        <v>2</v>
      </c>
      <c r="P145" s="150"/>
      <c r="Q145" s="43" t="s">
        <v>409</v>
      </c>
      <c r="R145" s="43">
        <v>109969876.5006</v>
      </c>
      <c r="S145" s="43">
        <f t="shared" ref="S145:S156" si="36">-3018317.48</f>
        <v>-3018317.48</v>
      </c>
      <c r="T145" s="43">
        <v>3459414.2338</v>
      </c>
      <c r="U145" s="43"/>
      <c r="V145" s="43">
        <f t="shared" si="26"/>
        <v>3459414.2338</v>
      </c>
      <c r="W145" s="43">
        <v>5343931.2936000004</v>
      </c>
      <c r="X145" s="43">
        <v>72653133.124200001</v>
      </c>
      <c r="Y145" s="48">
        <f t="shared" si="20"/>
        <v>188408037.67219996</v>
      </c>
    </row>
    <row r="146" spans="1:25" ht="24.9" customHeight="1" x14ac:dyDescent="0.25">
      <c r="A146" s="155"/>
      <c r="B146" s="150"/>
      <c r="C146" s="39">
        <v>16</v>
      </c>
      <c r="D146" s="43" t="s">
        <v>410</v>
      </c>
      <c r="E146" s="43">
        <v>92174568.976600006</v>
      </c>
      <c r="F146" s="43">
        <f t="shared" si="34"/>
        <v>-6066891.2400000002</v>
      </c>
      <c r="G146" s="43">
        <v>2899612.3853000002</v>
      </c>
      <c r="H146" s="43">
        <f t="shared" si="30"/>
        <v>1449806.1926500001</v>
      </c>
      <c r="I146" s="43">
        <f t="shared" si="32"/>
        <v>1449806.1926500001</v>
      </c>
      <c r="J146" s="43">
        <v>4479177.2011000002</v>
      </c>
      <c r="K146" s="53">
        <v>61853163.394500002</v>
      </c>
      <c r="L146" s="48">
        <f t="shared" si="33"/>
        <v>153889824.52485001</v>
      </c>
      <c r="M146" s="47"/>
      <c r="N146" s="150"/>
      <c r="O146" s="49">
        <v>3</v>
      </c>
      <c r="P146" s="150"/>
      <c r="Q146" s="43" t="s">
        <v>411</v>
      </c>
      <c r="R146" s="43">
        <v>112599391.5447</v>
      </c>
      <c r="S146" s="43">
        <f t="shared" si="36"/>
        <v>-3018317.48</v>
      </c>
      <c r="T146" s="43">
        <v>3542133.0843000002</v>
      </c>
      <c r="U146" s="43"/>
      <c r="V146" s="43">
        <f t="shared" si="26"/>
        <v>3542133.0843000002</v>
      </c>
      <c r="W146" s="43">
        <v>5471711.2654999997</v>
      </c>
      <c r="X146" s="43">
        <v>77018438.108099997</v>
      </c>
      <c r="Y146" s="48">
        <f t="shared" si="20"/>
        <v>195613356.5226</v>
      </c>
    </row>
    <row r="147" spans="1:25" ht="24.9" customHeight="1" x14ac:dyDescent="0.25">
      <c r="A147" s="155"/>
      <c r="B147" s="150"/>
      <c r="C147" s="39">
        <v>17</v>
      </c>
      <c r="D147" s="43" t="s">
        <v>412</v>
      </c>
      <c r="E147" s="43">
        <v>116628987.9491</v>
      </c>
      <c r="F147" s="43">
        <f t="shared" si="34"/>
        <v>-6066891.2400000002</v>
      </c>
      <c r="G147" s="43">
        <v>3668895.4632999999</v>
      </c>
      <c r="H147" s="43">
        <f t="shared" si="30"/>
        <v>1834447.73165</v>
      </c>
      <c r="I147" s="43">
        <f t="shared" si="32"/>
        <v>1834447.73165</v>
      </c>
      <c r="J147" s="43">
        <v>5667527.4928000001</v>
      </c>
      <c r="K147" s="53">
        <v>77800018.289700001</v>
      </c>
      <c r="L147" s="48">
        <f t="shared" si="33"/>
        <v>195864090.22325</v>
      </c>
      <c r="M147" s="47"/>
      <c r="N147" s="150"/>
      <c r="O147" s="49">
        <v>4</v>
      </c>
      <c r="P147" s="150"/>
      <c r="Q147" s="43" t="s">
        <v>413</v>
      </c>
      <c r="R147" s="43">
        <v>132851937.56110001</v>
      </c>
      <c r="S147" s="43">
        <f t="shared" si="36"/>
        <v>-3018317.48</v>
      </c>
      <c r="T147" s="43">
        <v>4179234.3358999998</v>
      </c>
      <c r="U147" s="43"/>
      <c r="V147" s="43">
        <f t="shared" si="26"/>
        <v>4179234.3358999998</v>
      </c>
      <c r="W147" s="43">
        <v>6455873.6369000003</v>
      </c>
      <c r="X147" s="43">
        <v>87655165.045200005</v>
      </c>
      <c r="Y147" s="48">
        <f t="shared" ref="Y147:Y210" si="37">R147+S147+V147+W147+X147</f>
        <v>228123893.09909999</v>
      </c>
    </row>
    <row r="148" spans="1:25" ht="24.9" customHeight="1" x14ac:dyDescent="0.25">
      <c r="A148" s="155"/>
      <c r="B148" s="150"/>
      <c r="C148" s="39">
        <v>18</v>
      </c>
      <c r="D148" s="43" t="s">
        <v>414</v>
      </c>
      <c r="E148" s="43">
        <v>109293213.0272</v>
      </c>
      <c r="F148" s="43">
        <f t="shared" si="34"/>
        <v>-6066891.2400000002</v>
      </c>
      <c r="G148" s="43">
        <v>3438127.8659000001</v>
      </c>
      <c r="H148" s="43">
        <f t="shared" si="30"/>
        <v>1719063.93295</v>
      </c>
      <c r="I148" s="43">
        <f t="shared" si="32"/>
        <v>1719063.93295</v>
      </c>
      <c r="J148" s="43">
        <v>5311049.1697000004</v>
      </c>
      <c r="K148" s="53">
        <v>78835270.398300007</v>
      </c>
      <c r="L148" s="48">
        <f t="shared" si="33"/>
        <v>189091705.28815001</v>
      </c>
      <c r="M148" s="47"/>
      <c r="N148" s="150"/>
      <c r="O148" s="49">
        <v>5</v>
      </c>
      <c r="P148" s="150"/>
      <c r="Q148" s="43" t="s">
        <v>415</v>
      </c>
      <c r="R148" s="43">
        <v>94862000.612499997</v>
      </c>
      <c r="S148" s="43">
        <f t="shared" si="36"/>
        <v>-3018317.48</v>
      </c>
      <c r="T148" s="43">
        <v>2984153.1664</v>
      </c>
      <c r="U148" s="43"/>
      <c r="V148" s="43">
        <f t="shared" si="26"/>
        <v>2984153.1664</v>
      </c>
      <c r="W148" s="43">
        <v>4609771.6009</v>
      </c>
      <c r="X148" s="43">
        <v>67272438.145099998</v>
      </c>
      <c r="Y148" s="48">
        <f t="shared" si="37"/>
        <v>166710046.0449</v>
      </c>
    </row>
    <row r="149" spans="1:25" ht="24.9" customHeight="1" x14ac:dyDescent="0.25">
      <c r="A149" s="155"/>
      <c r="B149" s="150"/>
      <c r="C149" s="39">
        <v>19</v>
      </c>
      <c r="D149" s="43" t="s">
        <v>416</v>
      </c>
      <c r="E149" s="43">
        <v>128002470.33</v>
      </c>
      <c r="F149" s="43">
        <f t="shared" si="34"/>
        <v>-6066891.2400000002</v>
      </c>
      <c r="G149" s="43">
        <v>4026680.5957999998</v>
      </c>
      <c r="H149" s="43">
        <f t="shared" si="30"/>
        <v>2013340.2978999999</v>
      </c>
      <c r="I149" s="43">
        <f t="shared" si="32"/>
        <v>2013340.2978999999</v>
      </c>
      <c r="J149" s="43">
        <v>6220216.1957999999</v>
      </c>
      <c r="K149" s="53">
        <v>92564189.291099995</v>
      </c>
      <c r="L149" s="48">
        <f t="shared" si="33"/>
        <v>222733324.87480003</v>
      </c>
      <c r="M149" s="47"/>
      <c r="N149" s="150"/>
      <c r="O149" s="49">
        <v>6</v>
      </c>
      <c r="P149" s="150"/>
      <c r="Q149" s="43" t="s">
        <v>417</v>
      </c>
      <c r="R149" s="43">
        <v>89201993.9472</v>
      </c>
      <c r="S149" s="43">
        <f t="shared" si="36"/>
        <v>-3018317.48</v>
      </c>
      <c r="T149" s="43">
        <v>2806101.6104000001</v>
      </c>
      <c r="U149" s="43"/>
      <c r="V149" s="43">
        <f t="shared" si="26"/>
        <v>2806101.6104000001</v>
      </c>
      <c r="W149" s="43">
        <v>4334726.4002999999</v>
      </c>
      <c r="X149" s="43">
        <v>69438054.434100002</v>
      </c>
      <c r="Y149" s="48">
        <f t="shared" si="37"/>
        <v>162762558.912</v>
      </c>
    </row>
    <row r="150" spans="1:25" ht="24.9" customHeight="1" x14ac:dyDescent="0.25">
      <c r="A150" s="155"/>
      <c r="B150" s="150"/>
      <c r="C150" s="39">
        <v>20</v>
      </c>
      <c r="D150" s="43" t="s">
        <v>418</v>
      </c>
      <c r="E150" s="43">
        <v>88715664.192200005</v>
      </c>
      <c r="F150" s="43">
        <f t="shared" si="34"/>
        <v>-6066891.2400000002</v>
      </c>
      <c r="G150" s="43">
        <v>2790802.7292999998</v>
      </c>
      <c r="H150" s="43">
        <f t="shared" si="30"/>
        <v>1395401.3646499999</v>
      </c>
      <c r="I150" s="43">
        <f t="shared" si="32"/>
        <v>1395401.3646499999</v>
      </c>
      <c r="J150" s="43">
        <v>4311093.4484000001</v>
      </c>
      <c r="K150" s="53">
        <v>63146945.939199999</v>
      </c>
      <c r="L150" s="48">
        <f t="shared" si="33"/>
        <v>151502213.70445001</v>
      </c>
      <c r="M150" s="47"/>
      <c r="N150" s="150"/>
      <c r="O150" s="49">
        <v>7</v>
      </c>
      <c r="P150" s="150"/>
      <c r="Q150" s="43" t="s">
        <v>419</v>
      </c>
      <c r="R150" s="43">
        <v>101921289.97310001</v>
      </c>
      <c r="S150" s="43">
        <f t="shared" si="36"/>
        <v>-3018317.48</v>
      </c>
      <c r="T150" s="43">
        <v>3206223.1266000001</v>
      </c>
      <c r="U150" s="43"/>
      <c r="V150" s="43">
        <f t="shared" si="26"/>
        <v>3206223.1266000001</v>
      </c>
      <c r="W150" s="43">
        <v>4952814.2461000001</v>
      </c>
      <c r="X150" s="43">
        <v>72196950.437099993</v>
      </c>
      <c r="Y150" s="48">
        <f t="shared" si="37"/>
        <v>179258960.30289999</v>
      </c>
    </row>
    <row r="151" spans="1:25" ht="24.9" customHeight="1" x14ac:dyDescent="0.25">
      <c r="A151" s="155"/>
      <c r="B151" s="150"/>
      <c r="C151" s="39">
        <v>21</v>
      </c>
      <c r="D151" s="43" t="s">
        <v>420</v>
      </c>
      <c r="E151" s="43">
        <v>121302998.03389999</v>
      </c>
      <c r="F151" s="43">
        <f t="shared" si="34"/>
        <v>-6066891.2400000002</v>
      </c>
      <c r="G151" s="43">
        <v>3815929.7014000001</v>
      </c>
      <c r="H151" s="43">
        <f t="shared" si="30"/>
        <v>1907964.8507000001</v>
      </c>
      <c r="I151" s="43">
        <f t="shared" si="32"/>
        <v>1907964.8507000001</v>
      </c>
      <c r="J151" s="43">
        <v>5894658.6814000001</v>
      </c>
      <c r="K151" s="53">
        <v>85340193.295000002</v>
      </c>
      <c r="L151" s="48">
        <f t="shared" si="33"/>
        <v>208378923.62099999</v>
      </c>
      <c r="M151" s="47"/>
      <c r="N151" s="150"/>
      <c r="O151" s="49">
        <v>8</v>
      </c>
      <c r="P151" s="150"/>
      <c r="Q151" s="43" t="s">
        <v>421</v>
      </c>
      <c r="R151" s="43">
        <v>159482241.1762</v>
      </c>
      <c r="S151" s="43">
        <f t="shared" si="36"/>
        <v>-3018317.48</v>
      </c>
      <c r="T151" s="43">
        <v>5016966.034</v>
      </c>
      <c r="U151" s="43"/>
      <c r="V151" s="43">
        <f t="shared" si="26"/>
        <v>5016966.034</v>
      </c>
      <c r="W151" s="43">
        <v>7749959.9573999997</v>
      </c>
      <c r="X151" s="43">
        <v>107878187.6347</v>
      </c>
      <c r="Y151" s="48">
        <f t="shared" si="37"/>
        <v>277109037.32230002</v>
      </c>
    </row>
    <row r="152" spans="1:25" ht="24.9" customHeight="1" x14ac:dyDescent="0.25">
      <c r="A152" s="155"/>
      <c r="B152" s="150"/>
      <c r="C152" s="39">
        <v>22</v>
      </c>
      <c r="D152" s="43" t="s">
        <v>422</v>
      </c>
      <c r="E152" s="43">
        <v>118114928.5915</v>
      </c>
      <c r="F152" s="43">
        <f t="shared" si="34"/>
        <v>-6066891.2400000002</v>
      </c>
      <c r="G152" s="43">
        <v>3715639.9388000001</v>
      </c>
      <c r="H152" s="43">
        <f t="shared" si="30"/>
        <v>1857819.9694000001</v>
      </c>
      <c r="I152" s="43">
        <f t="shared" si="32"/>
        <v>1857819.9694000001</v>
      </c>
      <c r="J152" s="43">
        <v>5739736.0371000003</v>
      </c>
      <c r="K152" s="53">
        <v>80723624.501900002</v>
      </c>
      <c r="L152" s="48">
        <f t="shared" si="33"/>
        <v>200369217.8599</v>
      </c>
      <c r="M152" s="47"/>
      <c r="N152" s="150"/>
      <c r="O152" s="49">
        <v>9</v>
      </c>
      <c r="P152" s="150"/>
      <c r="Q152" s="43" t="s">
        <v>423</v>
      </c>
      <c r="R152" s="43">
        <v>147799297.62650001</v>
      </c>
      <c r="S152" s="43">
        <f t="shared" si="36"/>
        <v>-3018317.48</v>
      </c>
      <c r="T152" s="43">
        <v>4649445.9231000002</v>
      </c>
      <c r="U152" s="43"/>
      <c r="V152" s="43">
        <f t="shared" si="26"/>
        <v>4649445.9231000002</v>
      </c>
      <c r="W152" s="43">
        <v>7182233.1432999996</v>
      </c>
      <c r="X152" s="43">
        <v>85129285.543899998</v>
      </c>
      <c r="Y152" s="48">
        <f t="shared" si="37"/>
        <v>241741944.7568</v>
      </c>
    </row>
    <row r="153" spans="1:25" ht="24.9" customHeight="1" x14ac:dyDescent="0.25">
      <c r="A153" s="155"/>
      <c r="B153" s="151"/>
      <c r="C153" s="39">
        <v>23</v>
      </c>
      <c r="D153" s="43" t="s">
        <v>424</v>
      </c>
      <c r="E153" s="43">
        <v>125104609.0688</v>
      </c>
      <c r="F153" s="43">
        <f t="shared" si="34"/>
        <v>-6066891.2400000002</v>
      </c>
      <c r="G153" s="43">
        <v>3935520.1543000001</v>
      </c>
      <c r="H153" s="43">
        <f t="shared" si="30"/>
        <v>1967760.07715</v>
      </c>
      <c r="I153" s="43">
        <f t="shared" si="32"/>
        <v>1967760.07715</v>
      </c>
      <c r="J153" s="43">
        <v>6079396.0733000003</v>
      </c>
      <c r="K153" s="53">
        <v>87470122.371999994</v>
      </c>
      <c r="L153" s="48">
        <f t="shared" si="33"/>
        <v>214554996.35124999</v>
      </c>
      <c r="M153" s="47"/>
      <c r="N153" s="150"/>
      <c r="O153" s="49">
        <v>10</v>
      </c>
      <c r="P153" s="150"/>
      <c r="Q153" s="58" t="s">
        <v>425</v>
      </c>
      <c r="R153" s="43">
        <v>113064212.4322</v>
      </c>
      <c r="S153" s="43">
        <f t="shared" si="36"/>
        <v>-3018317.48</v>
      </c>
      <c r="T153" s="43">
        <v>3556755.3431000002</v>
      </c>
      <c r="U153" s="43"/>
      <c r="V153" s="43">
        <f t="shared" si="26"/>
        <v>3556755.3431000002</v>
      </c>
      <c r="W153" s="43">
        <v>5494299.0048000002</v>
      </c>
      <c r="X153" s="43">
        <v>78556056.354599997</v>
      </c>
      <c r="Y153" s="48">
        <f t="shared" si="37"/>
        <v>197653005.65469998</v>
      </c>
    </row>
    <row r="154" spans="1:25" ht="24.9" customHeight="1" x14ac:dyDescent="0.25">
      <c r="A154" s="39"/>
      <c r="B154" s="162" t="s">
        <v>426</v>
      </c>
      <c r="C154" s="163"/>
      <c r="D154" s="44"/>
      <c r="E154" s="44">
        <f>SUM(E131:E153)</f>
        <v>2676460285.1443</v>
      </c>
      <c r="F154" s="44">
        <f t="shared" ref="F154:L154" si="38">SUM(F131:F153)</f>
        <v>-139538498.51999995</v>
      </c>
      <c r="G154" s="44">
        <f t="shared" si="38"/>
        <v>84195646.1294</v>
      </c>
      <c r="H154" s="44">
        <f t="shared" si="38"/>
        <v>42097823.0647</v>
      </c>
      <c r="I154" s="44">
        <f t="shared" si="38"/>
        <v>42097823.0647</v>
      </c>
      <c r="J154" s="44">
        <f t="shared" si="38"/>
        <v>130061252.49050002</v>
      </c>
      <c r="K154" s="44">
        <f t="shared" si="38"/>
        <v>1838460809.7801001</v>
      </c>
      <c r="L154" s="44">
        <f t="shared" si="38"/>
        <v>4547541671.9596004</v>
      </c>
      <c r="M154" s="47"/>
      <c r="N154" s="150"/>
      <c r="O154" s="49">
        <v>11</v>
      </c>
      <c r="P154" s="150"/>
      <c r="Q154" s="43" t="s">
        <v>406</v>
      </c>
      <c r="R154" s="43">
        <v>108224300.5829</v>
      </c>
      <c r="S154" s="43">
        <f t="shared" si="36"/>
        <v>-3018317.48</v>
      </c>
      <c r="T154" s="43">
        <v>3404502.1946</v>
      </c>
      <c r="U154" s="43"/>
      <c r="V154" s="43">
        <f t="shared" si="26"/>
        <v>3404502.1946</v>
      </c>
      <c r="W154" s="43">
        <v>5259105.9025999997</v>
      </c>
      <c r="X154" s="43">
        <v>78514878.802300006</v>
      </c>
      <c r="Y154" s="48">
        <f t="shared" si="37"/>
        <v>192384470.00240001</v>
      </c>
    </row>
    <row r="155" spans="1:25" ht="24.9" customHeight="1" x14ac:dyDescent="0.25">
      <c r="A155" s="155">
        <v>8</v>
      </c>
      <c r="B155" s="149" t="s">
        <v>427</v>
      </c>
      <c r="C155" s="39">
        <v>1</v>
      </c>
      <c r="D155" s="43" t="s">
        <v>428</v>
      </c>
      <c r="E155" s="43">
        <v>105062817.45290001</v>
      </c>
      <c r="F155" s="43">
        <v>0</v>
      </c>
      <c r="G155" s="43">
        <v>3305048.7798000001</v>
      </c>
      <c r="H155" s="43">
        <v>0</v>
      </c>
      <c r="I155" s="43">
        <f t="shared" ref="I155:I200" si="39">G155-H155</f>
        <v>3305048.7798000001</v>
      </c>
      <c r="J155" s="43">
        <v>5105475.2068999996</v>
      </c>
      <c r="K155" s="53">
        <v>67472024.428399995</v>
      </c>
      <c r="L155" s="48">
        <f t="shared" ref="L155:L181" si="40">E155+F155+I155+J155+K155</f>
        <v>180945365.868</v>
      </c>
      <c r="M155" s="47"/>
      <c r="N155" s="150"/>
      <c r="O155" s="49">
        <v>12</v>
      </c>
      <c r="P155" s="150"/>
      <c r="Q155" s="43" t="s">
        <v>429</v>
      </c>
      <c r="R155" s="43">
        <v>114980551.4754</v>
      </c>
      <c r="S155" s="43">
        <f t="shared" si="36"/>
        <v>-3018317.48</v>
      </c>
      <c r="T155" s="43">
        <v>3617039.2206000001</v>
      </c>
      <c r="U155" s="43"/>
      <c r="V155" s="43">
        <f t="shared" si="26"/>
        <v>3617039.2206000001</v>
      </c>
      <c r="W155" s="43">
        <v>5587422.5447000004</v>
      </c>
      <c r="X155" s="43">
        <v>73703241.447699994</v>
      </c>
      <c r="Y155" s="48">
        <f t="shared" si="37"/>
        <v>194869937.20839998</v>
      </c>
    </row>
    <row r="156" spans="1:25" ht="24.9" customHeight="1" x14ac:dyDescent="0.25">
      <c r="A156" s="155"/>
      <c r="B156" s="150"/>
      <c r="C156" s="39">
        <v>2</v>
      </c>
      <c r="D156" s="43" t="s">
        <v>430</v>
      </c>
      <c r="E156" s="43">
        <v>101591906.3371</v>
      </c>
      <c r="F156" s="43">
        <v>0</v>
      </c>
      <c r="G156" s="43">
        <v>3195861.4304999998</v>
      </c>
      <c r="H156" s="43">
        <v>0</v>
      </c>
      <c r="I156" s="43">
        <f t="shared" si="39"/>
        <v>3195861.4304999998</v>
      </c>
      <c r="J156" s="43">
        <v>4936808.0126</v>
      </c>
      <c r="K156" s="53">
        <v>73593915.348499998</v>
      </c>
      <c r="L156" s="48">
        <f t="shared" si="40"/>
        <v>183318491.12870002</v>
      </c>
      <c r="M156" s="47"/>
      <c r="N156" s="151"/>
      <c r="O156" s="49">
        <v>13</v>
      </c>
      <c r="P156" s="151"/>
      <c r="Q156" s="43" t="s">
        <v>431</v>
      </c>
      <c r="R156" s="43">
        <v>92302387.3838</v>
      </c>
      <c r="S156" s="43">
        <f t="shared" si="36"/>
        <v>-3018317.48</v>
      </c>
      <c r="T156" s="43">
        <v>2903633.2757000001</v>
      </c>
      <c r="U156" s="43"/>
      <c r="V156" s="43">
        <f t="shared" si="26"/>
        <v>2903633.2757000001</v>
      </c>
      <c r="W156" s="43">
        <v>4485388.4727999996</v>
      </c>
      <c r="X156" s="43">
        <v>66245583.027599998</v>
      </c>
      <c r="Y156" s="48">
        <f t="shared" si="37"/>
        <v>162918674.67989999</v>
      </c>
    </row>
    <row r="157" spans="1:25" ht="24.9" customHeight="1" x14ac:dyDescent="0.25">
      <c r="A157" s="155"/>
      <c r="B157" s="150"/>
      <c r="C157" s="39">
        <v>3</v>
      </c>
      <c r="D157" s="43" t="s">
        <v>432</v>
      </c>
      <c r="E157" s="43">
        <v>142529043.50350001</v>
      </c>
      <c r="F157" s="43">
        <v>0</v>
      </c>
      <c r="G157" s="43">
        <v>4483655.1382999998</v>
      </c>
      <c r="H157" s="43">
        <v>0</v>
      </c>
      <c r="I157" s="43">
        <f t="shared" si="39"/>
        <v>4483655.1382999998</v>
      </c>
      <c r="J157" s="43">
        <v>6926127.773</v>
      </c>
      <c r="K157" s="53">
        <v>94892398.715299994</v>
      </c>
      <c r="L157" s="48">
        <f t="shared" si="40"/>
        <v>248831225.13010001</v>
      </c>
      <c r="M157" s="47"/>
      <c r="N157" s="39"/>
      <c r="O157" s="163" t="s">
        <v>433</v>
      </c>
      <c r="P157" s="164"/>
      <c r="Q157" s="44"/>
      <c r="R157" s="44">
        <f>SUM(R144:R156)</f>
        <v>1474821380.2884998</v>
      </c>
      <c r="S157" s="44">
        <f>SUM(S144:S156)</f>
        <v>-39238127.239999995</v>
      </c>
      <c r="T157" s="44">
        <f>SUM(T144:T156)</f>
        <v>46394687.687899999</v>
      </c>
      <c r="U157" s="44">
        <f>SUM(U144:U156)</f>
        <v>0</v>
      </c>
      <c r="V157" s="44">
        <f t="shared" si="26"/>
        <v>46394687.687899999</v>
      </c>
      <c r="W157" s="44">
        <f>SUM(W144:W156)</f>
        <v>71668209.3081</v>
      </c>
      <c r="X157" s="44">
        <f>SUM(X144:X156)</f>
        <v>1009052772.62</v>
      </c>
      <c r="Y157" s="51">
        <f t="shared" si="37"/>
        <v>2562698922.6644998</v>
      </c>
    </row>
    <row r="158" spans="1:25" ht="24.9" customHeight="1" x14ac:dyDescent="0.25">
      <c r="A158" s="155"/>
      <c r="B158" s="150"/>
      <c r="C158" s="39">
        <v>4</v>
      </c>
      <c r="D158" s="43" t="s">
        <v>434</v>
      </c>
      <c r="E158" s="43">
        <v>82101038.702000007</v>
      </c>
      <c r="F158" s="43">
        <v>0</v>
      </c>
      <c r="G158" s="43">
        <v>2582720.9317999999</v>
      </c>
      <c r="H158" s="43">
        <v>0</v>
      </c>
      <c r="I158" s="43">
        <f t="shared" si="39"/>
        <v>2582720.9317999999</v>
      </c>
      <c r="J158" s="43">
        <v>3989659.0222</v>
      </c>
      <c r="K158" s="53">
        <v>64048312.806699999</v>
      </c>
      <c r="L158" s="48">
        <f t="shared" si="40"/>
        <v>152721731.46270001</v>
      </c>
      <c r="M158" s="47"/>
      <c r="N158" s="149">
        <v>26</v>
      </c>
      <c r="O158" s="49">
        <v>1</v>
      </c>
      <c r="P158" s="149" t="s">
        <v>110</v>
      </c>
      <c r="Q158" s="43" t="s">
        <v>435</v>
      </c>
      <c r="R158" s="43">
        <v>101493334.62549999</v>
      </c>
      <c r="S158" s="43">
        <v>0</v>
      </c>
      <c r="T158" s="43">
        <v>3192760.5778999999</v>
      </c>
      <c r="U158" s="43">
        <f t="shared" ref="U158:U182" si="41">T158/2</f>
        <v>1596380.28895</v>
      </c>
      <c r="V158" s="43">
        <f t="shared" si="26"/>
        <v>1596380.28895</v>
      </c>
      <c r="W158" s="43">
        <v>4932017.9693999998</v>
      </c>
      <c r="X158" s="43">
        <v>71726101.123799995</v>
      </c>
      <c r="Y158" s="48">
        <f t="shared" si="37"/>
        <v>179747834.00764999</v>
      </c>
    </row>
    <row r="159" spans="1:25" ht="24.9" customHeight="1" x14ac:dyDescent="0.25">
      <c r="A159" s="155"/>
      <c r="B159" s="150"/>
      <c r="C159" s="39">
        <v>5</v>
      </c>
      <c r="D159" s="43" t="s">
        <v>436</v>
      </c>
      <c r="E159" s="43">
        <v>113634507.733</v>
      </c>
      <c r="F159" s="43">
        <v>0</v>
      </c>
      <c r="G159" s="43">
        <v>3574695.5986000001</v>
      </c>
      <c r="H159" s="43">
        <v>0</v>
      </c>
      <c r="I159" s="43">
        <f t="shared" si="39"/>
        <v>3574695.5986000001</v>
      </c>
      <c r="J159" s="43">
        <v>5522012.2204</v>
      </c>
      <c r="K159" s="53">
        <v>79727109.910500005</v>
      </c>
      <c r="L159" s="48">
        <f t="shared" si="40"/>
        <v>202458325.46250001</v>
      </c>
      <c r="M159" s="47"/>
      <c r="N159" s="150"/>
      <c r="O159" s="49">
        <v>2</v>
      </c>
      <c r="P159" s="150"/>
      <c r="Q159" s="43" t="s">
        <v>437</v>
      </c>
      <c r="R159" s="43">
        <v>87138947.942200005</v>
      </c>
      <c r="S159" s="43">
        <v>0</v>
      </c>
      <c r="T159" s="43">
        <v>2741202.6496000001</v>
      </c>
      <c r="U159" s="43">
        <f t="shared" si="41"/>
        <v>1370601.3248000001</v>
      </c>
      <c r="V159" s="43">
        <f t="shared" si="26"/>
        <v>1370601.3248000001</v>
      </c>
      <c r="W159" s="43">
        <v>4234473.7088000001</v>
      </c>
      <c r="X159" s="43">
        <v>59535284.919299997</v>
      </c>
      <c r="Y159" s="48">
        <f t="shared" si="37"/>
        <v>152279307.8951</v>
      </c>
    </row>
    <row r="160" spans="1:25" ht="24.9" customHeight="1" x14ac:dyDescent="0.25">
      <c r="A160" s="155"/>
      <c r="B160" s="150"/>
      <c r="C160" s="39">
        <v>6</v>
      </c>
      <c r="D160" s="43" t="s">
        <v>438</v>
      </c>
      <c r="E160" s="43">
        <v>81861779.540900007</v>
      </c>
      <c r="F160" s="43">
        <v>0</v>
      </c>
      <c r="G160" s="43">
        <v>2575194.3565000002</v>
      </c>
      <c r="H160" s="43">
        <v>0</v>
      </c>
      <c r="I160" s="43">
        <f t="shared" si="39"/>
        <v>2575194.3565000002</v>
      </c>
      <c r="J160" s="43">
        <v>3978032.3426999999</v>
      </c>
      <c r="K160" s="53">
        <v>61969573.079000004</v>
      </c>
      <c r="L160" s="48">
        <f t="shared" si="40"/>
        <v>150384579.31910002</v>
      </c>
      <c r="M160" s="47"/>
      <c r="N160" s="150"/>
      <c r="O160" s="49">
        <v>3</v>
      </c>
      <c r="P160" s="150"/>
      <c r="Q160" s="43" t="s">
        <v>439</v>
      </c>
      <c r="R160" s="43">
        <v>99792185.8336</v>
      </c>
      <c r="S160" s="43">
        <v>0</v>
      </c>
      <c r="T160" s="43">
        <v>3139246.1198</v>
      </c>
      <c r="U160" s="43">
        <f t="shared" si="41"/>
        <v>1569623.0599</v>
      </c>
      <c r="V160" s="43">
        <f t="shared" si="26"/>
        <v>1569623.0599</v>
      </c>
      <c r="W160" s="43">
        <v>4849351.4924999997</v>
      </c>
      <c r="X160" s="43">
        <v>80651779.653099999</v>
      </c>
      <c r="Y160" s="48">
        <f t="shared" si="37"/>
        <v>186862940.03909999</v>
      </c>
    </row>
    <row r="161" spans="1:25" ht="24.9" customHeight="1" x14ac:dyDescent="0.25">
      <c r="A161" s="155"/>
      <c r="B161" s="150"/>
      <c r="C161" s="39">
        <v>7</v>
      </c>
      <c r="D161" s="43" t="s">
        <v>440</v>
      </c>
      <c r="E161" s="43">
        <v>137226901.50999999</v>
      </c>
      <c r="F161" s="43">
        <v>0</v>
      </c>
      <c r="G161" s="43">
        <v>4316861.2301000003</v>
      </c>
      <c r="H161" s="43">
        <v>0</v>
      </c>
      <c r="I161" s="43">
        <f t="shared" si="39"/>
        <v>4316861.2301000003</v>
      </c>
      <c r="J161" s="43">
        <v>6668472.8277000003</v>
      </c>
      <c r="K161" s="53">
        <v>88689444.535400003</v>
      </c>
      <c r="L161" s="48">
        <f t="shared" si="40"/>
        <v>236901680.10319999</v>
      </c>
      <c r="M161" s="47"/>
      <c r="N161" s="150"/>
      <c r="O161" s="49">
        <v>4</v>
      </c>
      <c r="P161" s="150"/>
      <c r="Q161" s="43" t="s">
        <v>441</v>
      </c>
      <c r="R161" s="43">
        <v>162447019.3678</v>
      </c>
      <c r="S161" s="43">
        <v>0</v>
      </c>
      <c r="T161" s="43">
        <v>5110231.5372000001</v>
      </c>
      <c r="U161" s="43">
        <f t="shared" si="41"/>
        <v>2555115.7686000001</v>
      </c>
      <c r="V161" s="43">
        <f t="shared" si="26"/>
        <v>2555115.7686000001</v>
      </c>
      <c r="W161" s="43">
        <v>7894031.8748000003</v>
      </c>
      <c r="X161" s="43">
        <v>78033210.289000005</v>
      </c>
      <c r="Y161" s="48">
        <f t="shared" si="37"/>
        <v>250929377.30019999</v>
      </c>
    </row>
    <row r="162" spans="1:25" ht="24.9" customHeight="1" x14ac:dyDescent="0.25">
      <c r="A162" s="155"/>
      <c r="B162" s="150"/>
      <c r="C162" s="39">
        <v>8</v>
      </c>
      <c r="D162" s="43" t="s">
        <v>442</v>
      </c>
      <c r="E162" s="43">
        <v>90812033.706100002</v>
      </c>
      <c r="F162" s="43">
        <v>0</v>
      </c>
      <c r="G162" s="43">
        <v>2856749.9756</v>
      </c>
      <c r="H162" s="43">
        <v>0</v>
      </c>
      <c r="I162" s="43">
        <f t="shared" si="39"/>
        <v>2856749.9756</v>
      </c>
      <c r="J162" s="43">
        <v>4412965.4792999998</v>
      </c>
      <c r="K162" s="53">
        <v>68397146.769700006</v>
      </c>
      <c r="L162" s="48">
        <f t="shared" si="40"/>
        <v>166478895.9307</v>
      </c>
      <c r="M162" s="47"/>
      <c r="N162" s="150"/>
      <c r="O162" s="49">
        <v>5</v>
      </c>
      <c r="P162" s="150"/>
      <c r="Q162" s="43" t="s">
        <v>443</v>
      </c>
      <c r="R162" s="43">
        <v>97509749.699499995</v>
      </c>
      <c r="S162" s="43">
        <v>0</v>
      </c>
      <c r="T162" s="43">
        <v>3067445.6203999999</v>
      </c>
      <c r="U162" s="43">
        <f t="shared" si="41"/>
        <v>1533722.8101999999</v>
      </c>
      <c r="V162" s="43">
        <f t="shared" si="26"/>
        <v>1533722.8101999999</v>
      </c>
      <c r="W162" s="43">
        <v>4738437.6470999997</v>
      </c>
      <c r="X162" s="43">
        <v>74059818.714499995</v>
      </c>
      <c r="Y162" s="48">
        <f t="shared" si="37"/>
        <v>177841728.87129998</v>
      </c>
    </row>
    <row r="163" spans="1:25" ht="24.9" customHeight="1" x14ac:dyDescent="0.25">
      <c r="A163" s="155"/>
      <c r="B163" s="150"/>
      <c r="C163" s="39">
        <v>9</v>
      </c>
      <c r="D163" s="43" t="s">
        <v>444</v>
      </c>
      <c r="E163" s="43">
        <v>107853060.40710001</v>
      </c>
      <c r="F163" s="43">
        <v>0</v>
      </c>
      <c r="G163" s="43">
        <v>3392823.7823000001</v>
      </c>
      <c r="H163" s="43">
        <v>0</v>
      </c>
      <c r="I163" s="43">
        <f t="shared" si="39"/>
        <v>3392823.7823000001</v>
      </c>
      <c r="J163" s="43">
        <v>5241065.6715000002</v>
      </c>
      <c r="K163" s="53">
        <v>75965580.879500002</v>
      </c>
      <c r="L163" s="48">
        <f t="shared" si="40"/>
        <v>192452530.74040002</v>
      </c>
      <c r="M163" s="47"/>
      <c r="N163" s="150"/>
      <c r="O163" s="49">
        <v>6</v>
      </c>
      <c r="P163" s="150"/>
      <c r="Q163" s="43" t="s">
        <v>445</v>
      </c>
      <c r="R163" s="43">
        <v>102698432.80230001</v>
      </c>
      <c r="S163" s="43">
        <v>0</v>
      </c>
      <c r="T163" s="43">
        <v>3230670.3574999999</v>
      </c>
      <c r="U163" s="43">
        <f t="shared" si="41"/>
        <v>1615335.17875</v>
      </c>
      <c r="V163" s="43">
        <f t="shared" si="26"/>
        <v>1615335.17875</v>
      </c>
      <c r="W163" s="43">
        <v>4990579.1142999995</v>
      </c>
      <c r="X163" s="43">
        <v>76152930.215299994</v>
      </c>
      <c r="Y163" s="48">
        <f t="shared" si="37"/>
        <v>185457277.31064999</v>
      </c>
    </row>
    <row r="164" spans="1:25" ht="24.9" customHeight="1" x14ac:dyDescent="0.25">
      <c r="A164" s="155"/>
      <c r="B164" s="150"/>
      <c r="C164" s="39">
        <v>10</v>
      </c>
      <c r="D164" s="43" t="s">
        <v>446</v>
      </c>
      <c r="E164" s="43">
        <v>91929856.159500003</v>
      </c>
      <c r="F164" s="43">
        <v>0</v>
      </c>
      <c r="G164" s="43">
        <v>2891914.2499000002</v>
      </c>
      <c r="H164" s="43">
        <v>0</v>
      </c>
      <c r="I164" s="43">
        <f t="shared" si="39"/>
        <v>2891914.2499000002</v>
      </c>
      <c r="J164" s="43">
        <v>4467285.5038999999</v>
      </c>
      <c r="K164" s="53">
        <v>66740194.361900002</v>
      </c>
      <c r="L164" s="48">
        <f t="shared" si="40"/>
        <v>166029250.27520001</v>
      </c>
      <c r="M164" s="47"/>
      <c r="N164" s="150"/>
      <c r="O164" s="49">
        <v>7</v>
      </c>
      <c r="P164" s="150"/>
      <c r="Q164" s="43" t="s">
        <v>447</v>
      </c>
      <c r="R164" s="43">
        <v>97274690.299600005</v>
      </c>
      <c r="S164" s="43">
        <v>0</v>
      </c>
      <c r="T164" s="43">
        <v>3060051.1606000001</v>
      </c>
      <c r="U164" s="43">
        <f t="shared" si="41"/>
        <v>1530025.5803</v>
      </c>
      <c r="V164" s="43">
        <f t="shared" si="26"/>
        <v>1530025.5803</v>
      </c>
      <c r="W164" s="43">
        <v>4727015.0527999997</v>
      </c>
      <c r="X164" s="43">
        <v>70847485.194499999</v>
      </c>
      <c r="Y164" s="48">
        <f t="shared" si="37"/>
        <v>174379216.12720001</v>
      </c>
    </row>
    <row r="165" spans="1:25" ht="24.9" customHeight="1" x14ac:dyDescent="0.25">
      <c r="A165" s="155"/>
      <c r="B165" s="150"/>
      <c r="C165" s="39">
        <v>11</v>
      </c>
      <c r="D165" s="43" t="s">
        <v>448</v>
      </c>
      <c r="E165" s="43">
        <v>132452313.3233</v>
      </c>
      <c r="F165" s="43">
        <v>0</v>
      </c>
      <c r="G165" s="43">
        <v>4166663.0225999998</v>
      </c>
      <c r="H165" s="43">
        <v>0</v>
      </c>
      <c r="I165" s="43">
        <f t="shared" si="39"/>
        <v>4166663.0225999998</v>
      </c>
      <c r="J165" s="43">
        <v>6436454.0964000002</v>
      </c>
      <c r="K165" s="53">
        <v>95913924.973199993</v>
      </c>
      <c r="L165" s="48">
        <f t="shared" si="40"/>
        <v>238969355.41549999</v>
      </c>
      <c r="M165" s="47"/>
      <c r="N165" s="150"/>
      <c r="O165" s="49">
        <v>8</v>
      </c>
      <c r="P165" s="150"/>
      <c r="Q165" s="43" t="s">
        <v>449</v>
      </c>
      <c r="R165" s="43">
        <v>86921098.873199999</v>
      </c>
      <c r="S165" s="43">
        <v>0</v>
      </c>
      <c r="T165" s="43">
        <v>2734349.5894999998</v>
      </c>
      <c r="U165" s="43">
        <f t="shared" si="41"/>
        <v>1367174.7947499999</v>
      </c>
      <c r="V165" s="43">
        <f t="shared" si="26"/>
        <v>1367174.7947499999</v>
      </c>
      <c r="W165" s="43">
        <v>4223887.4419</v>
      </c>
      <c r="X165" s="43">
        <v>64954735.241700001</v>
      </c>
      <c r="Y165" s="48">
        <f t="shared" si="37"/>
        <v>157466896.35155001</v>
      </c>
    </row>
    <row r="166" spans="1:25" ht="24.9" customHeight="1" x14ac:dyDescent="0.25">
      <c r="A166" s="155"/>
      <c r="B166" s="150"/>
      <c r="C166" s="39">
        <v>12</v>
      </c>
      <c r="D166" s="43" t="s">
        <v>450</v>
      </c>
      <c r="E166" s="43">
        <v>93804843.524200007</v>
      </c>
      <c r="F166" s="43">
        <v>0</v>
      </c>
      <c r="G166" s="43">
        <v>2950897.2930999999</v>
      </c>
      <c r="H166" s="43">
        <v>0</v>
      </c>
      <c r="I166" s="43">
        <f t="shared" si="39"/>
        <v>2950897.2930999999</v>
      </c>
      <c r="J166" s="43">
        <v>4558399.5795</v>
      </c>
      <c r="K166" s="53">
        <v>70723274.772200003</v>
      </c>
      <c r="L166" s="48">
        <f t="shared" si="40"/>
        <v>172037415.16900003</v>
      </c>
      <c r="M166" s="47"/>
      <c r="N166" s="150"/>
      <c r="O166" s="49">
        <v>9</v>
      </c>
      <c r="P166" s="150"/>
      <c r="Q166" s="43" t="s">
        <v>451</v>
      </c>
      <c r="R166" s="43">
        <v>93792869.455500007</v>
      </c>
      <c r="S166" s="43">
        <v>0</v>
      </c>
      <c r="T166" s="43">
        <v>2950520.6148999999</v>
      </c>
      <c r="U166" s="43">
        <f t="shared" si="41"/>
        <v>1475260.30745</v>
      </c>
      <c r="V166" s="43">
        <f t="shared" si="26"/>
        <v>1475260.30745</v>
      </c>
      <c r="W166" s="43">
        <v>4557817.7056</v>
      </c>
      <c r="X166" s="43">
        <v>69993252.835299999</v>
      </c>
      <c r="Y166" s="48">
        <f t="shared" si="37"/>
        <v>169819200.30385</v>
      </c>
    </row>
    <row r="167" spans="1:25" ht="24.9" customHeight="1" x14ac:dyDescent="0.25">
      <c r="A167" s="155"/>
      <c r="B167" s="150"/>
      <c r="C167" s="39">
        <v>13</v>
      </c>
      <c r="D167" s="43" t="s">
        <v>452</v>
      </c>
      <c r="E167" s="43">
        <v>108228940.52169999</v>
      </c>
      <c r="F167" s="43">
        <v>0</v>
      </c>
      <c r="G167" s="43">
        <v>3404648.1570000001</v>
      </c>
      <c r="H167" s="43">
        <v>0</v>
      </c>
      <c r="I167" s="43">
        <f t="shared" si="39"/>
        <v>3404648.1570000001</v>
      </c>
      <c r="J167" s="43">
        <v>5259331.3782000002</v>
      </c>
      <c r="K167" s="53">
        <v>85400246.251100004</v>
      </c>
      <c r="L167" s="48">
        <f t="shared" si="40"/>
        <v>202293166.308</v>
      </c>
      <c r="M167" s="47"/>
      <c r="N167" s="150"/>
      <c r="O167" s="49">
        <v>10</v>
      </c>
      <c r="P167" s="150"/>
      <c r="Q167" s="43" t="s">
        <v>453</v>
      </c>
      <c r="R167" s="43">
        <v>103292296.3672</v>
      </c>
      <c r="S167" s="43">
        <v>0</v>
      </c>
      <c r="T167" s="43">
        <v>3249352.0194999999</v>
      </c>
      <c r="U167" s="43">
        <f t="shared" si="41"/>
        <v>1624676.00975</v>
      </c>
      <c r="V167" s="43">
        <f t="shared" si="26"/>
        <v>1624676.00975</v>
      </c>
      <c r="W167" s="43">
        <v>5019437.6179999998</v>
      </c>
      <c r="X167" s="43">
        <v>74800207.252599999</v>
      </c>
      <c r="Y167" s="48">
        <f t="shared" si="37"/>
        <v>184736617.24755001</v>
      </c>
    </row>
    <row r="168" spans="1:25" ht="24.9" customHeight="1" x14ac:dyDescent="0.25">
      <c r="A168" s="155"/>
      <c r="B168" s="150"/>
      <c r="C168" s="39">
        <v>14</v>
      </c>
      <c r="D168" s="43" t="s">
        <v>454</v>
      </c>
      <c r="E168" s="43">
        <v>95668744.363600001</v>
      </c>
      <c r="F168" s="43">
        <v>0</v>
      </c>
      <c r="G168" s="43">
        <v>3009531.5781999999</v>
      </c>
      <c r="H168" s="43">
        <v>0</v>
      </c>
      <c r="I168" s="43">
        <f t="shared" si="39"/>
        <v>3009531.5781999999</v>
      </c>
      <c r="J168" s="43">
        <v>4648974.9111000001</v>
      </c>
      <c r="K168" s="53">
        <v>65830574.157899998</v>
      </c>
      <c r="L168" s="48">
        <f t="shared" si="40"/>
        <v>169157825.0108</v>
      </c>
      <c r="M168" s="47"/>
      <c r="N168" s="150"/>
      <c r="O168" s="49">
        <v>11</v>
      </c>
      <c r="P168" s="150"/>
      <c r="Q168" s="43" t="s">
        <v>455</v>
      </c>
      <c r="R168" s="43">
        <v>100895368.2702</v>
      </c>
      <c r="S168" s="43">
        <v>0</v>
      </c>
      <c r="T168" s="43">
        <v>3173949.8509</v>
      </c>
      <c r="U168" s="43">
        <f t="shared" si="41"/>
        <v>1586974.92545</v>
      </c>
      <c r="V168" s="43">
        <f t="shared" si="26"/>
        <v>1586974.92545</v>
      </c>
      <c r="W168" s="43">
        <v>4902960.0926999999</v>
      </c>
      <c r="X168" s="43">
        <v>68047573.119800001</v>
      </c>
      <c r="Y168" s="48">
        <f t="shared" si="37"/>
        <v>175432876.40815002</v>
      </c>
    </row>
    <row r="169" spans="1:25" ht="24.9" customHeight="1" x14ac:dyDescent="0.25">
      <c r="A169" s="155"/>
      <c r="B169" s="150"/>
      <c r="C169" s="39">
        <v>15</v>
      </c>
      <c r="D169" s="43" t="s">
        <v>456</v>
      </c>
      <c r="E169" s="43">
        <v>88041989.032399997</v>
      </c>
      <c r="F169" s="43">
        <v>0</v>
      </c>
      <c r="G169" s="43">
        <v>2769610.3672000002</v>
      </c>
      <c r="H169" s="43">
        <v>0</v>
      </c>
      <c r="I169" s="43">
        <f t="shared" si="39"/>
        <v>2769610.3672000002</v>
      </c>
      <c r="J169" s="43">
        <v>4278356.5400999999</v>
      </c>
      <c r="K169" s="53">
        <v>61112434.0691</v>
      </c>
      <c r="L169" s="48">
        <f t="shared" si="40"/>
        <v>156202390.0088</v>
      </c>
      <c r="M169" s="47"/>
      <c r="N169" s="150"/>
      <c r="O169" s="49">
        <v>12</v>
      </c>
      <c r="P169" s="150"/>
      <c r="Q169" s="43" t="s">
        <v>457</v>
      </c>
      <c r="R169" s="43">
        <v>117403951.84630001</v>
      </c>
      <c r="S169" s="43">
        <v>0</v>
      </c>
      <c r="T169" s="43">
        <v>3693274.1497</v>
      </c>
      <c r="U169" s="43">
        <f t="shared" si="41"/>
        <v>1846637.07485</v>
      </c>
      <c r="V169" s="43">
        <f t="shared" si="26"/>
        <v>1846637.07485</v>
      </c>
      <c r="W169" s="43">
        <v>5705186.4768000003</v>
      </c>
      <c r="X169" s="43">
        <v>84161721.913699999</v>
      </c>
      <c r="Y169" s="48">
        <f t="shared" si="37"/>
        <v>209117497.31164998</v>
      </c>
    </row>
    <row r="170" spans="1:25" ht="24.9" customHeight="1" x14ac:dyDescent="0.25">
      <c r="A170" s="155"/>
      <c r="B170" s="150"/>
      <c r="C170" s="39">
        <v>16</v>
      </c>
      <c r="D170" s="43" t="s">
        <v>458</v>
      </c>
      <c r="E170" s="43">
        <v>129006156.72</v>
      </c>
      <c r="F170" s="43">
        <v>0</v>
      </c>
      <c r="G170" s="43">
        <v>4058254.3966999999</v>
      </c>
      <c r="H170" s="43">
        <v>0</v>
      </c>
      <c r="I170" s="43">
        <f t="shared" si="39"/>
        <v>4058254.3966999999</v>
      </c>
      <c r="J170" s="43">
        <v>6268989.8351999996</v>
      </c>
      <c r="K170" s="53">
        <v>76576946.420499995</v>
      </c>
      <c r="L170" s="48">
        <f t="shared" si="40"/>
        <v>215910347.37239999</v>
      </c>
      <c r="M170" s="47"/>
      <c r="N170" s="150"/>
      <c r="O170" s="49">
        <v>13</v>
      </c>
      <c r="P170" s="150"/>
      <c r="Q170" s="43" t="s">
        <v>459</v>
      </c>
      <c r="R170" s="43">
        <v>120265211.0247</v>
      </c>
      <c r="S170" s="43">
        <v>0</v>
      </c>
      <c r="T170" s="43">
        <v>3783283.1688999999</v>
      </c>
      <c r="U170" s="43">
        <f t="shared" si="41"/>
        <v>1891641.58445</v>
      </c>
      <c r="V170" s="43">
        <f t="shared" ref="V170:V233" si="42">T170-U170</f>
        <v>1891641.58445</v>
      </c>
      <c r="W170" s="43">
        <v>5844227.9392999997</v>
      </c>
      <c r="X170" s="43">
        <v>79597634.314600006</v>
      </c>
      <c r="Y170" s="48">
        <f t="shared" si="37"/>
        <v>207598714.86305001</v>
      </c>
    </row>
    <row r="171" spans="1:25" ht="24.9" customHeight="1" x14ac:dyDescent="0.25">
      <c r="A171" s="155"/>
      <c r="B171" s="150"/>
      <c r="C171" s="39">
        <v>17</v>
      </c>
      <c r="D171" s="43" t="s">
        <v>460</v>
      </c>
      <c r="E171" s="43">
        <v>132953958.5315</v>
      </c>
      <c r="F171" s="43">
        <v>0</v>
      </c>
      <c r="G171" s="43">
        <v>4182443.6948000002</v>
      </c>
      <c r="H171" s="43">
        <v>0</v>
      </c>
      <c r="I171" s="43">
        <f t="shared" si="39"/>
        <v>4182443.6948000002</v>
      </c>
      <c r="J171" s="43">
        <v>6460831.2949999999</v>
      </c>
      <c r="K171" s="53">
        <v>84214978.667699993</v>
      </c>
      <c r="L171" s="48">
        <f t="shared" si="40"/>
        <v>227812212.18899998</v>
      </c>
      <c r="M171" s="47"/>
      <c r="N171" s="150"/>
      <c r="O171" s="49">
        <v>14</v>
      </c>
      <c r="P171" s="150"/>
      <c r="Q171" s="43" t="s">
        <v>461</v>
      </c>
      <c r="R171" s="43">
        <v>133165506.8821</v>
      </c>
      <c r="S171" s="43">
        <v>0</v>
      </c>
      <c r="T171" s="43">
        <v>4189098.5479000001</v>
      </c>
      <c r="U171" s="43">
        <f t="shared" si="41"/>
        <v>2094549.2739500001</v>
      </c>
      <c r="V171" s="43">
        <f t="shared" si="42"/>
        <v>2094549.2739500001</v>
      </c>
      <c r="W171" s="43">
        <v>6471111.3816999998</v>
      </c>
      <c r="X171" s="43">
        <v>82468274.890900001</v>
      </c>
      <c r="Y171" s="48">
        <f t="shared" si="37"/>
        <v>224199442.42865002</v>
      </c>
    </row>
    <row r="172" spans="1:25" ht="24.9" customHeight="1" x14ac:dyDescent="0.25">
      <c r="A172" s="155"/>
      <c r="B172" s="150"/>
      <c r="C172" s="39">
        <v>18</v>
      </c>
      <c r="D172" s="43" t="s">
        <v>462</v>
      </c>
      <c r="E172" s="43">
        <v>74028829.199599996</v>
      </c>
      <c r="F172" s="43">
        <v>0</v>
      </c>
      <c r="G172" s="43">
        <v>2328786.6968</v>
      </c>
      <c r="H172" s="43">
        <v>0</v>
      </c>
      <c r="I172" s="43">
        <f t="shared" si="39"/>
        <v>2328786.6968</v>
      </c>
      <c r="J172" s="43">
        <v>3597394.0281000002</v>
      </c>
      <c r="K172" s="53">
        <v>60418551.943000004</v>
      </c>
      <c r="L172" s="48">
        <f t="shared" si="40"/>
        <v>140373561.86750001</v>
      </c>
      <c r="M172" s="47"/>
      <c r="N172" s="150"/>
      <c r="O172" s="49">
        <v>15</v>
      </c>
      <c r="P172" s="150"/>
      <c r="Q172" s="43" t="s">
        <v>463</v>
      </c>
      <c r="R172" s="43">
        <v>157127018.52630001</v>
      </c>
      <c r="S172" s="43">
        <v>0</v>
      </c>
      <c r="T172" s="43">
        <v>4942875.8284</v>
      </c>
      <c r="U172" s="43">
        <f t="shared" si="41"/>
        <v>2471437.9142</v>
      </c>
      <c r="V172" s="43">
        <f t="shared" si="42"/>
        <v>2471437.9142</v>
      </c>
      <c r="W172" s="43">
        <v>7635509.0876000002</v>
      </c>
      <c r="X172" s="43">
        <v>84986080.362299994</v>
      </c>
      <c r="Y172" s="48">
        <f t="shared" si="37"/>
        <v>252220045.89039999</v>
      </c>
    </row>
    <row r="173" spans="1:25" ht="24.9" customHeight="1" x14ac:dyDescent="0.25">
      <c r="A173" s="155"/>
      <c r="B173" s="150"/>
      <c r="C173" s="39">
        <v>19</v>
      </c>
      <c r="D173" s="43" t="s">
        <v>464</v>
      </c>
      <c r="E173" s="43">
        <v>99731232.238499999</v>
      </c>
      <c r="F173" s="43">
        <v>0</v>
      </c>
      <c r="G173" s="43">
        <v>3137328.6516999998</v>
      </c>
      <c r="H173" s="43">
        <v>0</v>
      </c>
      <c r="I173" s="43">
        <f t="shared" si="39"/>
        <v>3137328.6516999998</v>
      </c>
      <c r="J173" s="43">
        <v>4846389.4829000002</v>
      </c>
      <c r="K173" s="53">
        <v>68011046.661799997</v>
      </c>
      <c r="L173" s="48">
        <f t="shared" si="40"/>
        <v>175725997.03490001</v>
      </c>
      <c r="M173" s="47"/>
      <c r="N173" s="150"/>
      <c r="O173" s="49">
        <v>16</v>
      </c>
      <c r="P173" s="150"/>
      <c r="Q173" s="43" t="s">
        <v>465</v>
      </c>
      <c r="R173" s="43">
        <v>99513601.210199997</v>
      </c>
      <c r="S173" s="43">
        <v>0</v>
      </c>
      <c r="T173" s="43">
        <v>3130482.4506000001</v>
      </c>
      <c r="U173" s="43">
        <f t="shared" si="41"/>
        <v>1565241.2253</v>
      </c>
      <c r="V173" s="43">
        <f t="shared" si="42"/>
        <v>1565241.2253</v>
      </c>
      <c r="W173" s="43">
        <v>4835813.8117000004</v>
      </c>
      <c r="X173" s="43">
        <v>82791074.604699999</v>
      </c>
      <c r="Y173" s="48">
        <f t="shared" si="37"/>
        <v>188705730.85189998</v>
      </c>
    </row>
    <row r="174" spans="1:25" ht="24.9" customHeight="1" x14ac:dyDescent="0.25">
      <c r="A174" s="155"/>
      <c r="B174" s="150"/>
      <c r="C174" s="39">
        <v>20</v>
      </c>
      <c r="D174" s="43" t="s">
        <v>466</v>
      </c>
      <c r="E174" s="43">
        <v>118021105.8809</v>
      </c>
      <c r="F174" s="43">
        <v>0</v>
      </c>
      <c r="G174" s="43">
        <v>3712688.4794999999</v>
      </c>
      <c r="H174" s="43">
        <v>0</v>
      </c>
      <c r="I174" s="43">
        <f t="shared" si="39"/>
        <v>3712688.4794999999</v>
      </c>
      <c r="J174" s="43">
        <v>5735176.7692</v>
      </c>
      <c r="K174" s="53">
        <v>73939483.826499999</v>
      </c>
      <c r="L174" s="48">
        <f t="shared" si="40"/>
        <v>201408454.95609999</v>
      </c>
      <c r="M174" s="47"/>
      <c r="N174" s="150"/>
      <c r="O174" s="49">
        <v>17</v>
      </c>
      <c r="P174" s="150"/>
      <c r="Q174" s="43" t="s">
        <v>467</v>
      </c>
      <c r="R174" s="43">
        <v>135069899.18489999</v>
      </c>
      <c r="S174" s="43">
        <v>0</v>
      </c>
      <c r="T174" s="43">
        <v>4249006.6068000002</v>
      </c>
      <c r="U174" s="43">
        <f t="shared" si="41"/>
        <v>2124503.3034000001</v>
      </c>
      <c r="V174" s="43">
        <f t="shared" si="42"/>
        <v>2124503.3034000001</v>
      </c>
      <c r="W174" s="43">
        <v>6563654.3755999999</v>
      </c>
      <c r="X174" s="43">
        <v>89816772.427399993</v>
      </c>
      <c r="Y174" s="48">
        <f t="shared" si="37"/>
        <v>233574829.2913</v>
      </c>
    </row>
    <row r="175" spans="1:25" ht="24.9" customHeight="1" x14ac:dyDescent="0.25">
      <c r="A175" s="155"/>
      <c r="B175" s="150"/>
      <c r="C175" s="39">
        <v>21</v>
      </c>
      <c r="D175" s="43" t="s">
        <v>468</v>
      </c>
      <c r="E175" s="43">
        <v>171866932.08109999</v>
      </c>
      <c r="F175" s="43">
        <v>0</v>
      </c>
      <c r="G175" s="43">
        <v>5406561.5974000003</v>
      </c>
      <c r="H175" s="43">
        <v>0</v>
      </c>
      <c r="I175" s="43">
        <f t="shared" si="39"/>
        <v>5406561.5974000003</v>
      </c>
      <c r="J175" s="43">
        <v>8351787.8342000004</v>
      </c>
      <c r="K175" s="53">
        <v>135505737.79300001</v>
      </c>
      <c r="L175" s="48">
        <f t="shared" si="40"/>
        <v>321131019.3057</v>
      </c>
      <c r="M175" s="47"/>
      <c r="N175" s="150"/>
      <c r="O175" s="49">
        <v>18</v>
      </c>
      <c r="P175" s="150"/>
      <c r="Q175" s="43" t="s">
        <v>469</v>
      </c>
      <c r="R175" s="43">
        <v>91236814.819800004</v>
      </c>
      <c r="S175" s="43">
        <v>0</v>
      </c>
      <c r="T175" s="43">
        <v>2870112.6697999998</v>
      </c>
      <c r="U175" s="43">
        <f t="shared" si="41"/>
        <v>1435056.3348999999</v>
      </c>
      <c r="V175" s="43">
        <f t="shared" si="42"/>
        <v>1435056.3348999999</v>
      </c>
      <c r="W175" s="43">
        <v>4433607.5055999998</v>
      </c>
      <c r="X175" s="43">
        <v>67001824.772299998</v>
      </c>
      <c r="Y175" s="48">
        <f t="shared" si="37"/>
        <v>164107303.43260002</v>
      </c>
    </row>
    <row r="176" spans="1:25" ht="24.9" customHeight="1" x14ac:dyDescent="0.25">
      <c r="A176" s="155"/>
      <c r="B176" s="150"/>
      <c r="C176" s="39">
        <v>22</v>
      </c>
      <c r="D176" s="43" t="s">
        <v>470</v>
      </c>
      <c r="E176" s="43">
        <v>107323869.1072</v>
      </c>
      <c r="F176" s="43">
        <v>0</v>
      </c>
      <c r="G176" s="43">
        <v>3376176.5696999999</v>
      </c>
      <c r="H176" s="43">
        <v>0</v>
      </c>
      <c r="I176" s="43">
        <f t="shared" si="39"/>
        <v>3376176.5696999999</v>
      </c>
      <c r="J176" s="43">
        <v>5215349.8842000002</v>
      </c>
      <c r="K176" s="53">
        <v>72185643.060399994</v>
      </c>
      <c r="L176" s="48">
        <f t="shared" si="40"/>
        <v>188101038.62150002</v>
      </c>
      <c r="M176" s="47"/>
      <c r="N176" s="150"/>
      <c r="O176" s="49">
        <v>19</v>
      </c>
      <c r="P176" s="150"/>
      <c r="Q176" s="43" t="s">
        <v>471</v>
      </c>
      <c r="R176" s="43">
        <v>105003065.5597</v>
      </c>
      <c r="S176" s="43">
        <v>0</v>
      </c>
      <c r="T176" s="43">
        <v>3303169.1146</v>
      </c>
      <c r="U176" s="43">
        <f t="shared" si="41"/>
        <v>1651584.5573</v>
      </c>
      <c r="V176" s="43">
        <f t="shared" si="42"/>
        <v>1651584.5573</v>
      </c>
      <c r="W176" s="43">
        <v>5102571.5935000004</v>
      </c>
      <c r="X176" s="43">
        <v>75792021.080500007</v>
      </c>
      <c r="Y176" s="48">
        <f t="shared" si="37"/>
        <v>187549242.79100001</v>
      </c>
    </row>
    <row r="177" spans="1:25" ht="24.9" customHeight="1" x14ac:dyDescent="0.25">
      <c r="A177" s="155"/>
      <c r="B177" s="150"/>
      <c r="C177" s="39">
        <v>23</v>
      </c>
      <c r="D177" s="43" t="s">
        <v>472</v>
      </c>
      <c r="E177" s="43">
        <v>99942055.891599998</v>
      </c>
      <c r="F177" s="43">
        <v>0</v>
      </c>
      <c r="G177" s="43">
        <v>3143960.7072999999</v>
      </c>
      <c r="H177" s="43">
        <v>0</v>
      </c>
      <c r="I177" s="43">
        <f t="shared" si="39"/>
        <v>3143960.7072999999</v>
      </c>
      <c r="J177" s="43">
        <v>4856634.3531999998</v>
      </c>
      <c r="K177" s="53">
        <v>70132255.786500007</v>
      </c>
      <c r="L177" s="48">
        <f t="shared" si="40"/>
        <v>178074906.73860002</v>
      </c>
      <c r="M177" s="47"/>
      <c r="N177" s="150"/>
      <c r="O177" s="49">
        <v>20</v>
      </c>
      <c r="P177" s="150"/>
      <c r="Q177" s="43" t="s">
        <v>473</v>
      </c>
      <c r="R177" s="43">
        <v>121109276.469</v>
      </c>
      <c r="S177" s="43">
        <v>0</v>
      </c>
      <c r="T177" s="43">
        <v>3809835.6405000002</v>
      </c>
      <c r="U177" s="43">
        <f t="shared" si="41"/>
        <v>1904917.8202500001</v>
      </c>
      <c r="V177" s="43">
        <f t="shared" si="42"/>
        <v>1904917.8202500001</v>
      </c>
      <c r="W177" s="43">
        <v>5885244.8784999996</v>
      </c>
      <c r="X177" s="43">
        <v>79642202.959399998</v>
      </c>
      <c r="Y177" s="48">
        <f t="shared" si="37"/>
        <v>208541642.12715</v>
      </c>
    </row>
    <row r="178" spans="1:25" ht="24.9" customHeight="1" x14ac:dyDescent="0.25">
      <c r="A178" s="155"/>
      <c r="B178" s="150"/>
      <c r="C178" s="39">
        <v>24</v>
      </c>
      <c r="D178" s="43" t="s">
        <v>474</v>
      </c>
      <c r="E178" s="43">
        <v>97552922.413900003</v>
      </c>
      <c r="F178" s="43">
        <v>0</v>
      </c>
      <c r="G178" s="43">
        <v>3068803.7404999998</v>
      </c>
      <c r="H178" s="43">
        <v>0</v>
      </c>
      <c r="I178" s="43">
        <f t="shared" si="39"/>
        <v>3068803.7404999998</v>
      </c>
      <c r="J178" s="43">
        <v>4740535.6036</v>
      </c>
      <c r="K178" s="53">
        <v>69033703.283800006</v>
      </c>
      <c r="L178" s="48">
        <f t="shared" si="40"/>
        <v>174395965.04180002</v>
      </c>
      <c r="M178" s="47"/>
      <c r="N178" s="150"/>
      <c r="O178" s="49">
        <v>21</v>
      </c>
      <c r="P178" s="150"/>
      <c r="Q178" s="43" t="s">
        <v>475</v>
      </c>
      <c r="R178" s="43">
        <v>113931190.4755</v>
      </c>
      <c r="S178" s="43">
        <v>0</v>
      </c>
      <c r="T178" s="43">
        <v>3584028.5954</v>
      </c>
      <c r="U178" s="43">
        <f t="shared" si="41"/>
        <v>1792014.2977</v>
      </c>
      <c r="V178" s="43">
        <f t="shared" si="42"/>
        <v>1792014.2977</v>
      </c>
      <c r="W178" s="43">
        <v>5536429.3702999996</v>
      </c>
      <c r="X178" s="43">
        <v>78693342.970300004</v>
      </c>
      <c r="Y178" s="48">
        <f t="shared" si="37"/>
        <v>199952977.11379999</v>
      </c>
    </row>
    <row r="179" spans="1:25" ht="24.9" customHeight="1" x14ac:dyDescent="0.25">
      <c r="A179" s="155"/>
      <c r="B179" s="150"/>
      <c r="C179" s="39">
        <v>25</v>
      </c>
      <c r="D179" s="43" t="s">
        <v>476</v>
      </c>
      <c r="E179" s="43">
        <v>111568233.5042</v>
      </c>
      <c r="F179" s="43">
        <v>0</v>
      </c>
      <c r="G179" s="43">
        <v>3509695.0847</v>
      </c>
      <c r="H179" s="43">
        <v>0</v>
      </c>
      <c r="I179" s="43">
        <f t="shared" si="39"/>
        <v>3509695.0847</v>
      </c>
      <c r="J179" s="43">
        <v>5421602.6550000003</v>
      </c>
      <c r="K179" s="53">
        <v>89577264.858700007</v>
      </c>
      <c r="L179" s="48">
        <f t="shared" si="40"/>
        <v>210076796.10260001</v>
      </c>
      <c r="M179" s="47"/>
      <c r="N179" s="150"/>
      <c r="O179" s="49">
        <v>22</v>
      </c>
      <c r="P179" s="150"/>
      <c r="Q179" s="43" t="s">
        <v>477</v>
      </c>
      <c r="R179" s="43">
        <v>134684123.4761</v>
      </c>
      <c r="S179" s="43">
        <v>0</v>
      </c>
      <c r="T179" s="43">
        <v>4236870.9381999997</v>
      </c>
      <c r="U179" s="43">
        <f t="shared" si="41"/>
        <v>2118435.4690999999</v>
      </c>
      <c r="V179" s="43">
        <f t="shared" si="42"/>
        <v>2118435.4690999999</v>
      </c>
      <c r="W179" s="43">
        <v>6544907.7975000003</v>
      </c>
      <c r="X179" s="43">
        <v>88277377.894299999</v>
      </c>
      <c r="Y179" s="48">
        <f t="shared" si="37"/>
        <v>231624844.63700002</v>
      </c>
    </row>
    <row r="180" spans="1:25" ht="24.9" customHeight="1" x14ac:dyDescent="0.25">
      <c r="A180" s="155"/>
      <c r="B180" s="150"/>
      <c r="C180" s="39">
        <v>26</v>
      </c>
      <c r="D180" s="43" t="s">
        <v>478</v>
      </c>
      <c r="E180" s="43">
        <v>96980579.179199994</v>
      </c>
      <c r="F180" s="43">
        <v>0</v>
      </c>
      <c r="G180" s="43">
        <v>3050799.0614999998</v>
      </c>
      <c r="H180" s="43">
        <v>0</v>
      </c>
      <c r="I180" s="43">
        <f t="shared" si="39"/>
        <v>3050799.0614999998</v>
      </c>
      <c r="J180" s="43">
        <v>4712722.8695999999</v>
      </c>
      <c r="K180" s="53">
        <v>67410500.320800006</v>
      </c>
      <c r="L180" s="48">
        <f t="shared" si="40"/>
        <v>172154601.43110001</v>
      </c>
      <c r="M180" s="47"/>
      <c r="N180" s="150"/>
      <c r="O180" s="49">
        <v>23</v>
      </c>
      <c r="P180" s="150"/>
      <c r="Q180" s="43" t="s">
        <v>479</v>
      </c>
      <c r="R180" s="43">
        <v>98497881.503099993</v>
      </c>
      <c r="S180" s="43">
        <v>0</v>
      </c>
      <c r="T180" s="43">
        <v>3098530.1077000001</v>
      </c>
      <c r="U180" s="43">
        <f t="shared" si="41"/>
        <v>1549265.05385</v>
      </c>
      <c r="V180" s="43">
        <f t="shared" si="42"/>
        <v>1549265.05385</v>
      </c>
      <c r="W180" s="43">
        <v>4786455.4190999996</v>
      </c>
      <c r="X180" s="43">
        <v>85237344.171599999</v>
      </c>
      <c r="Y180" s="48">
        <f t="shared" si="37"/>
        <v>190070946.14765</v>
      </c>
    </row>
    <row r="181" spans="1:25" ht="24.9" customHeight="1" x14ac:dyDescent="0.25">
      <c r="A181" s="155"/>
      <c r="B181" s="151"/>
      <c r="C181" s="39">
        <v>27</v>
      </c>
      <c r="D181" s="43" t="s">
        <v>480</v>
      </c>
      <c r="E181" s="43">
        <v>94058147.921800002</v>
      </c>
      <c r="F181" s="43">
        <v>0</v>
      </c>
      <c r="G181" s="43">
        <v>2958865.7011000002</v>
      </c>
      <c r="H181" s="43">
        <v>0</v>
      </c>
      <c r="I181" s="43">
        <f t="shared" si="39"/>
        <v>2958865.7011000002</v>
      </c>
      <c r="J181" s="43">
        <v>4570708.7803999996</v>
      </c>
      <c r="K181" s="53">
        <v>67817108.464599997</v>
      </c>
      <c r="L181" s="48">
        <f t="shared" si="40"/>
        <v>169404830.86790001</v>
      </c>
      <c r="M181" s="47"/>
      <c r="N181" s="150"/>
      <c r="O181" s="49">
        <v>24</v>
      </c>
      <c r="P181" s="150"/>
      <c r="Q181" s="43" t="s">
        <v>481</v>
      </c>
      <c r="R181" s="43">
        <v>80161641.233400002</v>
      </c>
      <c r="S181" s="43">
        <v>0</v>
      </c>
      <c r="T181" s="43">
        <v>2521711.6861</v>
      </c>
      <c r="U181" s="43">
        <f t="shared" si="41"/>
        <v>1260855.84305</v>
      </c>
      <c r="V181" s="43">
        <f t="shared" si="42"/>
        <v>1260855.84305</v>
      </c>
      <c r="W181" s="43">
        <v>3895414.9696999998</v>
      </c>
      <c r="X181" s="43">
        <v>63754934.404600002</v>
      </c>
      <c r="Y181" s="48">
        <f t="shared" si="37"/>
        <v>149072846.45074999</v>
      </c>
    </row>
    <row r="182" spans="1:25" ht="24.9" customHeight="1" x14ac:dyDescent="0.25">
      <c r="A182" s="39"/>
      <c r="B182" s="162" t="s">
        <v>482</v>
      </c>
      <c r="C182" s="163"/>
      <c r="D182" s="44"/>
      <c r="E182" s="44">
        <f>SUM(E155:E181)</f>
        <v>2905833798.4868002</v>
      </c>
      <c r="F182" s="44">
        <f t="shared" ref="F182:L182" si="43">SUM(F155:F181)</f>
        <v>0</v>
      </c>
      <c r="G182" s="44">
        <f t="shared" si="43"/>
        <v>91411240.27320002</v>
      </c>
      <c r="H182" s="44">
        <f t="shared" si="43"/>
        <v>0</v>
      </c>
      <c r="I182" s="44">
        <f t="shared" si="39"/>
        <v>91411240.27320002</v>
      </c>
      <c r="J182" s="44">
        <f t="shared" si="43"/>
        <v>141207543.95609999</v>
      </c>
      <c r="K182" s="44">
        <f t="shared" si="43"/>
        <v>2055299376.1457</v>
      </c>
      <c r="L182" s="44">
        <f t="shared" si="43"/>
        <v>5193751958.8617992</v>
      </c>
      <c r="M182" s="47"/>
      <c r="N182" s="151"/>
      <c r="O182" s="49">
        <v>25</v>
      </c>
      <c r="P182" s="151"/>
      <c r="Q182" s="43" t="s">
        <v>483</v>
      </c>
      <c r="R182" s="43">
        <v>89355435.672099993</v>
      </c>
      <c r="S182" s="43">
        <v>0</v>
      </c>
      <c r="T182" s="43">
        <v>2810928.5548999999</v>
      </c>
      <c r="U182" s="43">
        <f t="shared" si="41"/>
        <v>1405464.2774499999</v>
      </c>
      <c r="V182" s="43">
        <f t="shared" si="42"/>
        <v>1405464.2774499999</v>
      </c>
      <c r="W182" s="43">
        <v>4342182.8244000003</v>
      </c>
      <c r="X182" s="43">
        <v>63470567.072899997</v>
      </c>
      <c r="Y182" s="48">
        <f t="shared" si="37"/>
        <v>158573649.84684998</v>
      </c>
    </row>
    <row r="183" spans="1:25" ht="24.9" customHeight="1" x14ac:dyDescent="0.25">
      <c r="A183" s="155">
        <v>9</v>
      </c>
      <c r="B183" s="149" t="s">
        <v>484</v>
      </c>
      <c r="C183" s="39">
        <v>1</v>
      </c>
      <c r="D183" s="43" t="s">
        <v>485</v>
      </c>
      <c r="E183" s="43">
        <v>99714129.163499996</v>
      </c>
      <c r="F183" s="43">
        <f>-2141737.01</f>
        <v>-2141737.0099999998</v>
      </c>
      <c r="G183" s="43">
        <v>3136790.6258999999</v>
      </c>
      <c r="H183" s="43">
        <f t="shared" ref="H183:H226" si="44">G183/2</f>
        <v>1568395.3129499999</v>
      </c>
      <c r="I183" s="43">
        <f t="shared" si="39"/>
        <v>1568395.3129499999</v>
      </c>
      <c r="J183" s="43">
        <v>4845558.3676000005</v>
      </c>
      <c r="K183" s="53">
        <v>75214629.176599994</v>
      </c>
      <c r="L183" s="48">
        <f t="shared" ref="L183:L200" si="45">E183+F183+I183+J183+K183</f>
        <v>179200975.01064998</v>
      </c>
      <c r="M183" s="47"/>
      <c r="N183" s="39"/>
      <c r="O183" s="162" t="s">
        <v>486</v>
      </c>
      <c r="P183" s="164"/>
      <c r="Q183" s="44"/>
      <c r="R183" s="44">
        <f>SUM(R158:R182)</f>
        <v>2729780611.4198003</v>
      </c>
      <c r="S183" s="43">
        <v>0</v>
      </c>
      <c r="T183" s="44">
        <f t="shared" ref="T183:X183" si="46">SUM(T158:T182)</f>
        <v>85872988.15730001</v>
      </c>
      <c r="U183" s="44">
        <f t="shared" si="46"/>
        <v>42936494.078650005</v>
      </c>
      <c r="V183" s="44">
        <f t="shared" si="42"/>
        <v>42936494.078650005</v>
      </c>
      <c r="W183" s="44">
        <f>SUM(W158:W182)</f>
        <v>132652327.14919999</v>
      </c>
      <c r="X183" s="44">
        <f t="shared" si="46"/>
        <v>1894493552.3984001</v>
      </c>
      <c r="Y183" s="51">
        <f t="shared" si="37"/>
        <v>4799862985.0460501</v>
      </c>
    </row>
    <row r="184" spans="1:25" ht="24.9" customHeight="1" x14ac:dyDescent="0.25">
      <c r="A184" s="155"/>
      <c r="B184" s="150"/>
      <c r="C184" s="39">
        <v>2</v>
      </c>
      <c r="D184" s="43" t="s">
        <v>487</v>
      </c>
      <c r="E184" s="43">
        <v>125339450.6823</v>
      </c>
      <c r="F184" s="43">
        <f t="shared" ref="F184:F200" si="47">-2141737.01</f>
        <v>-2141737.0099999998</v>
      </c>
      <c r="G184" s="43">
        <v>3942907.7629999998</v>
      </c>
      <c r="H184" s="43">
        <f t="shared" si="44"/>
        <v>1971453.8814999999</v>
      </c>
      <c r="I184" s="43">
        <f t="shared" si="39"/>
        <v>1971453.8814999999</v>
      </c>
      <c r="J184" s="43">
        <v>6090808.0844000001</v>
      </c>
      <c r="K184" s="53">
        <v>76235670.992699996</v>
      </c>
      <c r="L184" s="48">
        <f t="shared" si="45"/>
        <v>207495646.6309</v>
      </c>
      <c r="M184" s="47"/>
      <c r="N184" s="149">
        <v>27</v>
      </c>
      <c r="O184" s="49">
        <v>1</v>
      </c>
      <c r="P184" s="149" t="s">
        <v>111</v>
      </c>
      <c r="Q184" s="43" t="s">
        <v>488</v>
      </c>
      <c r="R184" s="43">
        <v>100320665.59209999</v>
      </c>
      <c r="S184" s="43">
        <f>-5788847.52</f>
        <v>-5788847.5199999996</v>
      </c>
      <c r="T184" s="43">
        <v>3155870.9489000002</v>
      </c>
      <c r="U184" s="43">
        <v>0</v>
      </c>
      <c r="V184" s="43">
        <f t="shared" si="42"/>
        <v>3155870.9489000002</v>
      </c>
      <c r="W184" s="43">
        <v>4875032.7027000003</v>
      </c>
      <c r="X184" s="43">
        <v>86550446.602699995</v>
      </c>
      <c r="Y184" s="48">
        <f t="shared" si="37"/>
        <v>189113168.32639998</v>
      </c>
    </row>
    <row r="185" spans="1:25" ht="24.9" customHeight="1" x14ac:dyDescent="0.25">
      <c r="A185" s="155"/>
      <c r="B185" s="150"/>
      <c r="C185" s="39">
        <v>3</v>
      </c>
      <c r="D185" s="43" t="s">
        <v>489</v>
      </c>
      <c r="E185" s="43">
        <v>119986762.9545</v>
      </c>
      <c r="F185" s="43">
        <f t="shared" si="47"/>
        <v>-2141737.0099999998</v>
      </c>
      <c r="G185" s="43">
        <v>3774523.7954000002</v>
      </c>
      <c r="H185" s="43">
        <f t="shared" si="44"/>
        <v>1887261.8977000001</v>
      </c>
      <c r="I185" s="43">
        <f t="shared" si="39"/>
        <v>1887261.8977000001</v>
      </c>
      <c r="J185" s="43">
        <v>5830696.8942999998</v>
      </c>
      <c r="K185" s="53">
        <v>95656942.417099997</v>
      </c>
      <c r="L185" s="48">
        <f t="shared" si="45"/>
        <v>221219927.15359998</v>
      </c>
      <c r="M185" s="47"/>
      <c r="N185" s="150"/>
      <c r="O185" s="49">
        <v>2</v>
      </c>
      <c r="P185" s="150"/>
      <c r="Q185" s="43" t="s">
        <v>490</v>
      </c>
      <c r="R185" s="43">
        <v>103565737.06460001</v>
      </c>
      <c r="S185" s="43">
        <f t="shared" ref="S185:S203" si="48">-5788847.52</f>
        <v>-5788847.5199999996</v>
      </c>
      <c r="T185" s="43">
        <v>3257953.8719000001</v>
      </c>
      <c r="U185" s="43">
        <v>0</v>
      </c>
      <c r="V185" s="43">
        <f t="shared" si="42"/>
        <v>3257953.8719000001</v>
      </c>
      <c r="W185" s="43">
        <v>5032725.3322000001</v>
      </c>
      <c r="X185" s="43">
        <v>94454760.354699999</v>
      </c>
      <c r="Y185" s="48">
        <f t="shared" si="37"/>
        <v>200522329.10340002</v>
      </c>
    </row>
    <row r="186" spans="1:25" ht="24.9" customHeight="1" x14ac:dyDescent="0.25">
      <c r="A186" s="155"/>
      <c r="B186" s="150"/>
      <c r="C186" s="39">
        <v>4</v>
      </c>
      <c r="D186" s="43" t="s">
        <v>491</v>
      </c>
      <c r="E186" s="43">
        <v>77417560.518999994</v>
      </c>
      <c r="F186" s="43">
        <f t="shared" si="47"/>
        <v>-2141737.0099999998</v>
      </c>
      <c r="G186" s="43">
        <v>2435388.8476999998</v>
      </c>
      <c r="H186" s="43">
        <f t="shared" si="44"/>
        <v>1217694.4238499999</v>
      </c>
      <c r="I186" s="43">
        <f t="shared" si="39"/>
        <v>1217694.4238499999</v>
      </c>
      <c r="J186" s="43">
        <v>3762067.7362000002</v>
      </c>
      <c r="K186" s="53">
        <v>57061464.881999999</v>
      </c>
      <c r="L186" s="48">
        <f t="shared" si="45"/>
        <v>137317050.55105001</v>
      </c>
      <c r="M186" s="47"/>
      <c r="N186" s="150"/>
      <c r="O186" s="49">
        <v>3</v>
      </c>
      <c r="P186" s="150"/>
      <c r="Q186" s="43" t="s">
        <v>492</v>
      </c>
      <c r="R186" s="43">
        <v>159183966.36210001</v>
      </c>
      <c r="S186" s="43">
        <f t="shared" si="48"/>
        <v>-5788847.5199999996</v>
      </c>
      <c r="T186" s="43">
        <v>5007582.9540999997</v>
      </c>
      <c r="U186" s="43">
        <v>0</v>
      </c>
      <c r="V186" s="43">
        <f t="shared" si="42"/>
        <v>5007582.9540999997</v>
      </c>
      <c r="W186" s="43">
        <v>7735465.4415999996</v>
      </c>
      <c r="X186" s="43">
        <v>139069750.11140001</v>
      </c>
      <c r="Y186" s="48">
        <f t="shared" si="37"/>
        <v>305207917.34920001</v>
      </c>
    </row>
    <row r="187" spans="1:25" ht="24.9" customHeight="1" x14ac:dyDescent="0.25">
      <c r="A187" s="155"/>
      <c r="B187" s="150"/>
      <c r="C187" s="39">
        <v>5</v>
      </c>
      <c r="D187" s="43" t="s">
        <v>493</v>
      </c>
      <c r="E187" s="43">
        <v>92480818.585600004</v>
      </c>
      <c r="F187" s="43">
        <f t="shared" si="47"/>
        <v>-2141737.0099999998</v>
      </c>
      <c r="G187" s="43">
        <v>2909246.335</v>
      </c>
      <c r="H187" s="43">
        <f t="shared" si="44"/>
        <v>1454623.1675</v>
      </c>
      <c r="I187" s="43">
        <f t="shared" si="39"/>
        <v>1454623.1675</v>
      </c>
      <c r="J187" s="43">
        <v>4494059.2481000004</v>
      </c>
      <c r="K187" s="53">
        <v>68920115.497999996</v>
      </c>
      <c r="L187" s="48">
        <f t="shared" si="45"/>
        <v>165207879.4892</v>
      </c>
      <c r="M187" s="47"/>
      <c r="N187" s="150"/>
      <c r="O187" s="49">
        <v>4</v>
      </c>
      <c r="P187" s="150"/>
      <c r="Q187" s="43" t="s">
        <v>494</v>
      </c>
      <c r="R187" s="43">
        <v>104664794.1988</v>
      </c>
      <c r="S187" s="43">
        <f t="shared" si="48"/>
        <v>-5788847.5199999996</v>
      </c>
      <c r="T187" s="43">
        <v>3292527.83</v>
      </c>
      <c r="U187" s="43">
        <v>0</v>
      </c>
      <c r="V187" s="43">
        <f t="shared" si="42"/>
        <v>3292527.83</v>
      </c>
      <c r="W187" s="43">
        <v>5086133.4654000001</v>
      </c>
      <c r="X187" s="43">
        <v>83401090.515599996</v>
      </c>
      <c r="Y187" s="48">
        <f t="shared" si="37"/>
        <v>190655698.48979998</v>
      </c>
    </row>
    <row r="188" spans="1:25" ht="24.9" customHeight="1" x14ac:dyDescent="0.25">
      <c r="A188" s="155"/>
      <c r="B188" s="150"/>
      <c r="C188" s="39">
        <v>6</v>
      </c>
      <c r="D188" s="43" t="s">
        <v>495</v>
      </c>
      <c r="E188" s="43">
        <v>106392322.12360001</v>
      </c>
      <c r="F188" s="43">
        <f t="shared" si="47"/>
        <v>-2141737.0099999998</v>
      </c>
      <c r="G188" s="43">
        <v>3346872.1184</v>
      </c>
      <c r="H188" s="43">
        <f t="shared" si="44"/>
        <v>1673436.0592</v>
      </c>
      <c r="I188" s="43">
        <f t="shared" si="39"/>
        <v>1673436.0592</v>
      </c>
      <c r="J188" s="43">
        <v>5170081.8232000005</v>
      </c>
      <c r="K188" s="53">
        <v>79151687.616799995</v>
      </c>
      <c r="L188" s="48">
        <f t="shared" si="45"/>
        <v>190245790.6128</v>
      </c>
      <c r="M188" s="47"/>
      <c r="N188" s="150"/>
      <c r="O188" s="49">
        <v>5</v>
      </c>
      <c r="P188" s="150"/>
      <c r="Q188" s="43" t="s">
        <v>496</v>
      </c>
      <c r="R188" s="43">
        <v>93798355.451499999</v>
      </c>
      <c r="S188" s="43">
        <f t="shared" si="48"/>
        <v>-5788847.5199999996</v>
      </c>
      <c r="T188" s="43">
        <v>2950693.1923000002</v>
      </c>
      <c r="U188" s="43">
        <v>0</v>
      </c>
      <c r="V188" s="43">
        <f t="shared" si="42"/>
        <v>2950693.1923000002</v>
      </c>
      <c r="W188" s="43">
        <v>4558084.2949000001</v>
      </c>
      <c r="X188" s="43">
        <v>81305718.286400005</v>
      </c>
      <c r="Y188" s="48">
        <f t="shared" si="37"/>
        <v>176824003.7051</v>
      </c>
    </row>
    <row r="189" spans="1:25" ht="24.9" customHeight="1" x14ac:dyDescent="0.25">
      <c r="A189" s="155"/>
      <c r="B189" s="150"/>
      <c r="C189" s="39">
        <v>7</v>
      </c>
      <c r="D189" s="43" t="s">
        <v>497</v>
      </c>
      <c r="E189" s="43">
        <v>121973187.2014</v>
      </c>
      <c r="F189" s="43">
        <f t="shared" si="47"/>
        <v>-2141737.0099999998</v>
      </c>
      <c r="G189" s="43">
        <v>3837012.4016999998</v>
      </c>
      <c r="H189" s="43">
        <f t="shared" si="44"/>
        <v>1918506.2008499999</v>
      </c>
      <c r="I189" s="43">
        <f t="shared" si="39"/>
        <v>1918506.2008499999</v>
      </c>
      <c r="J189" s="43">
        <v>5927226.1897</v>
      </c>
      <c r="K189" s="53">
        <v>81890075.584000006</v>
      </c>
      <c r="L189" s="48">
        <f t="shared" si="45"/>
        <v>209567258.16595</v>
      </c>
      <c r="M189" s="47"/>
      <c r="N189" s="150"/>
      <c r="O189" s="49">
        <v>6</v>
      </c>
      <c r="P189" s="150"/>
      <c r="Q189" s="43" t="s">
        <v>498</v>
      </c>
      <c r="R189" s="43">
        <v>71350044.417600006</v>
      </c>
      <c r="S189" s="43">
        <f t="shared" si="48"/>
        <v>-5788847.5199999996</v>
      </c>
      <c r="T189" s="43">
        <v>2244517.9270000001</v>
      </c>
      <c r="U189" s="43">
        <v>0</v>
      </c>
      <c r="V189" s="43">
        <f t="shared" si="42"/>
        <v>2244517.9270000001</v>
      </c>
      <c r="W189" s="43">
        <v>3467219.8177999998</v>
      </c>
      <c r="X189" s="43">
        <v>62946343.269199997</v>
      </c>
      <c r="Y189" s="48">
        <f t="shared" si="37"/>
        <v>134219277.91159999</v>
      </c>
    </row>
    <row r="190" spans="1:25" ht="24.9" customHeight="1" x14ac:dyDescent="0.25">
      <c r="A190" s="155"/>
      <c r="B190" s="150"/>
      <c r="C190" s="39">
        <v>8</v>
      </c>
      <c r="D190" s="43" t="s">
        <v>499</v>
      </c>
      <c r="E190" s="43">
        <v>96621540.821700007</v>
      </c>
      <c r="F190" s="43">
        <f t="shared" si="47"/>
        <v>-2141737.0099999998</v>
      </c>
      <c r="G190" s="43">
        <v>3039504.4920999999</v>
      </c>
      <c r="H190" s="43">
        <f t="shared" si="44"/>
        <v>1519752.24605</v>
      </c>
      <c r="I190" s="43">
        <f t="shared" si="39"/>
        <v>1519752.24605</v>
      </c>
      <c r="J190" s="43">
        <v>4695275.5796999997</v>
      </c>
      <c r="K190" s="53">
        <v>80800243.033500001</v>
      </c>
      <c r="L190" s="48">
        <f t="shared" si="45"/>
        <v>181495074.67095</v>
      </c>
      <c r="M190" s="47"/>
      <c r="N190" s="150"/>
      <c r="O190" s="49">
        <v>7</v>
      </c>
      <c r="P190" s="150"/>
      <c r="Q190" s="43" t="s">
        <v>500</v>
      </c>
      <c r="R190" s="43">
        <v>69507551.695700005</v>
      </c>
      <c r="S190" s="43">
        <f t="shared" si="48"/>
        <v>-5788847.5199999996</v>
      </c>
      <c r="T190" s="43">
        <v>2186557.0950000002</v>
      </c>
      <c r="U190" s="43">
        <v>0</v>
      </c>
      <c r="V190" s="43">
        <f t="shared" si="42"/>
        <v>2186557.0950000002</v>
      </c>
      <c r="W190" s="43">
        <v>3377684.8029999998</v>
      </c>
      <c r="X190" s="43">
        <v>63714183.5088</v>
      </c>
      <c r="Y190" s="48">
        <f t="shared" si="37"/>
        <v>132997129.58250001</v>
      </c>
    </row>
    <row r="191" spans="1:25" ht="24.9" customHeight="1" x14ac:dyDescent="0.25">
      <c r="A191" s="155"/>
      <c r="B191" s="150"/>
      <c r="C191" s="39">
        <v>9</v>
      </c>
      <c r="D191" s="43" t="s">
        <v>501</v>
      </c>
      <c r="E191" s="43">
        <v>102986652.9197</v>
      </c>
      <c r="F191" s="43">
        <f t="shared" si="47"/>
        <v>-2141737.0099999998</v>
      </c>
      <c r="G191" s="43">
        <v>3239737.1384000001</v>
      </c>
      <c r="H191" s="43">
        <f t="shared" si="44"/>
        <v>1619868.5692</v>
      </c>
      <c r="I191" s="43">
        <f t="shared" si="39"/>
        <v>1619868.5692</v>
      </c>
      <c r="J191" s="43">
        <v>5004585.0270999996</v>
      </c>
      <c r="K191" s="53">
        <v>82776442.582000002</v>
      </c>
      <c r="L191" s="48">
        <f t="shared" si="45"/>
        <v>190245812.088</v>
      </c>
      <c r="M191" s="47"/>
      <c r="N191" s="150"/>
      <c r="O191" s="49">
        <v>8</v>
      </c>
      <c r="P191" s="150"/>
      <c r="Q191" s="43" t="s">
        <v>502</v>
      </c>
      <c r="R191" s="43">
        <v>156076261.68529999</v>
      </c>
      <c r="S191" s="43">
        <f t="shared" si="48"/>
        <v>-5788847.5199999996</v>
      </c>
      <c r="T191" s="43">
        <v>4909821.2931000004</v>
      </c>
      <c r="U191" s="43">
        <v>0</v>
      </c>
      <c r="V191" s="43">
        <f t="shared" si="42"/>
        <v>4909821.2931000004</v>
      </c>
      <c r="W191" s="43">
        <v>7584448.0829999996</v>
      </c>
      <c r="X191" s="43">
        <v>138790711.63949999</v>
      </c>
      <c r="Y191" s="48">
        <f t="shared" si="37"/>
        <v>301572395.18089998</v>
      </c>
    </row>
    <row r="192" spans="1:25" ht="24.9" customHeight="1" x14ac:dyDescent="0.25">
      <c r="A192" s="155"/>
      <c r="B192" s="150"/>
      <c r="C192" s="39">
        <v>10</v>
      </c>
      <c r="D192" s="43" t="s">
        <v>503</v>
      </c>
      <c r="E192" s="43">
        <v>80642562.766299993</v>
      </c>
      <c r="F192" s="43">
        <f t="shared" si="47"/>
        <v>-2141737.0099999998</v>
      </c>
      <c r="G192" s="43">
        <v>2536840.4364</v>
      </c>
      <c r="H192" s="43">
        <f t="shared" si="44"/>
        <v>1268420.2182</v>
      </c>
      <c r="I192" s="43">
        <f t="shared" si="39"/>
        <v>1268420.2182</v>
      </c>
      <c r="J192" s="43">
        <v>3918785.1115999999</v>
      </c>
      <c r="K192" s="53">
        <v>64782013.714400001</v>
      </c>
      <c r="L192" s="48">
        <f t="shared" si="45"/>
        <v>148470044.80049998</v>
      </c>
      <c r="M192" s="47"/>
      <c r="N192" s="150"/>
      <c r="O192" s="49">
        <v>9</v>
      </c>
      <c r="P192" s="150"/>
      <c r="Q192" s="43" t="s">
        <v>504</v>
      </c>
      <c r="R192" s="43">
        <v>92884783.460700005</v>
      </c>
      <c r="S192" s="43">
        <f t="shared" si="48"/>
        <v>-5788847.5199999996</v>
      </c>
      <c r="T192" s="43">
        <v>2921954.1954000001</v>
      </c>
      <c r="U192" s="43">
        <v>0</v>
      </c>
      <c r="V192" s="43">
        <f t="shared" si="42"/>
        <v>2921954.1954000001</v>
      </c>
      <c r="W192" s="43">
        <v>4513689.7197000002</v>
      </c>
      <c r="X192" s="43">
        <v>71834235.338699996</v>
      </c>
      <c r="Y192" s="48">
        <f t="shared" si="37"/>
        <v>166365815.1945</v>
      </c>
    </row>
    <row r="193" spans="1:25" ht="24.9" customHeight="1" x14ac:dyDescent="0.25">
      <c r="A193" s="155"/>
      <c r="B193" s="150"/>
      <c r="C193" s="39">
        <v>11</v>
      </c>
      <c r="D193" s="43" t="s">
        <v>505</v>
      </c>
      <c r="E193" s="43">
        <v>110035639.7964</v>
      </c>
      <c r="F193" s="43">
        <f t="shared" si="47"/>
        <v>-2141737.0099999998</v>
      </c>
      <c r="G193" s="43">
        <v>3461483.0046999999</v>
      </c>
      <c r="H193" s="43">
        <f t="shared" si="44"/>
        <v>1730741.50235</v>
      </c>
      <c r="I193" s="43">
        <f t="shared" si="39"/>
        <v>1730741.50235</v>
      </c>
      <c r="J193" s="43">
        <v>5347127.0281999996</v>
      </c>
      <c r="K193" s="53">
        <v>78053619.555899993</v>
      </c>
      <c r="L193" s="48">
        <f t="shared" si="45"/>
        <v>193025390.87285</v>
      </c>
      <c r="M193" s="47"/>
      <c r="N193" s="150"/>
      <c r="O193" s="49">
        <v>10</v>
      </c>
      <c r="P193" s="150"/>
      <c r="Q193" s="43" t="s">
        <v>506</v>
      </c>
      <c r="R193" s="43">
        <v>116050454.55859999</v>
      </c>
      <c r="S193" s="43">
        <f t="shared" si="48"/>
        <v>-5788847.5199999996</v>
      </c>
      <c r="T193" s="43">
        <v>3650696.0553000001</v>
      </c>
      <c r="U193" s="43">
        <v>0</v>
      </c>
      <c r="V193" s="43">
        <f t="shared" si="42"/>
        <v>3650696.0553000001</v>
      </c>
      <c r="W193" s="43">
        <v>5639413.9512999998</v>
      </c>
      <c r="X193" s="43">
        <v>99954466.533899993</v>
      </c>
      <c r="Y193" s="48">
        <f t="shared" si="37"/>
        <v>219506183.57909998</v>
      </c>
    </row>
    <row r="194" spans="1:25" ht="24.9" customHeight="1" x14ac:dyDescent="0.25">
      <c r="A194" s="155"/>
      <c r="B194" s="150"/>
      <c r="C194" s="39">
        <v>12</v>
      </c>
      <c r="D194" s="43" t="s">
        <v>507</v>
      </c>
      <c r="E194" s="43">
        <v>94958536.511299998</v>
      </c>
      <c r="F194" s="43">
        <f t="shared" si="47"/>
        <v>-2141737.0099999998</v>
      </c>
      <c r="G194" s="43">
        <v>2987189.9767</v>
      </c>
      <c r="H194" s="43">
        <f t="shared" si="44"/>
        <v>1493594.98835</v>
      </c>
      <c r="I194" s="43">
        <f t="shared" si="39"/>
        <v>1493594.98835</v>
      </c>
      <c r="J194" s="43">
        <v>4614462.7148000002</v>
      </c>
      <c r="K194" s="53">
        <v>69647101.146599993</v>
      </c>
      <c r="L194" s="48">
        <f t="shared" si="45"/>
        <v>168571958.35104999</v>
      </c>
      <c r="M194" s="47"/>
      <c r="N194" s="150"/>
      <c r="O194" s="49">
        <v>11</v>
      </c>
      <c r="P194" s="150"/>
      <c r="Q194" s="43" t="s">
        <v>508</v>
      </c>
      <c r="R194" s="43">
        <v>89532976.476600006</v>
      </c>
      <c r="S194" s="43">
        <f t="shared" si="48"/>
        <v>-5788847.5199999996</v>
      </c>
      <c r="T194" s="43">
        <v>2816513.6041999999</v>
      </c>
      <c r="U194" s="43">
        <v>0</v>
      </c>
      <c r="V194" s="43">
        <f t="shared" si="42"/>
        <v>2816513.6041999999</v>
      </c>
      <c r="W194" s="43">
        <v>4350810.3312999997</v>
      </c>
      <c r="X194" s="43">
        <v>78912898.797199994</v>
      </c>
      <c r="Y194" s="48">
        <f t="shared" si="37"/>
        <v>169824351.6893</v>
      </c>
    </row>
    <row r="195" spans="1:25" ht="24.9" customHeight="1" x14ac:dyDescent="0.25">
      <c r="A195" s="155"/>
      <c r="B195" s="150"/>
      <c r="C195" s="39">
        <v>13</v>
      </c>
      <c r="D195" s="43" t="s">
        <v>509</v>
      </c>
      <c r="E195" s="43">
        <v>104658655.3415</v>
      </c>
      <c r="F195" s="43">
        <f t="shared" si="47"/>
        <v>-2141737.0099999998</v>
      </c>
      <c r="G195" s="43">
        <v>3292334.7146999999</v>
      </c>
      <c r="H195" s="43">
        <f t="shared" si="44"/>
        <v>1646167.3573499999</v>
      </c>
      <c r="I195" s="43">
        <f t="shared" si="39"/>
        <v>1646167.3573499999</v>
      </c>
      <c r="J195" s="43">
        <v>5085835.1507999999</v>
      </c>
      <c r="K195" s="53">
        <v>79678275.8442</v>
      </c>
      <c r="L195" s="48">
        <f t="shared" si="45"/>
        <v>188927196.68384999</v>
      </c>
      <c r="M195" s="47"/>
      <c r="N195" s="150"/>
      <c r="O195" s="49">
        <v>12</v>
      </c>
      <c r="P195" s="150"/>
      <c r="Q195" s="43" t="s">
        <v>510</v>
      </c>
      <c r="R195" s="43">
        <v>80889127.803800002</v>
      </c>
      <c r="S195" s="43">
        <f t="shared" si="48"/>
        <v>-5788847.5199999996</v>
      </c>
      <c r="T195" s="43">
        <v>2544596.8385999999</v>
      </c>
      <c r="U195" s="43">
        <v>0</v>
      </c>
      <c r="V195" s="43">
        <f t="shared" si="42"/>
        <v>2544596.8385999999</v>
      </c>
      <c r="W195" s="43">
        <v>3930766.8166999999</v>
      </c>
      <c r="X195" s="43">
        <v>73213118.158099994</v>
      </c>
      <c r="Y195" s="48">
        <f t="shared" si="37"/>
        <v>154788762.09719998</v>
      </c>
    </row>
    <row r="196" spans="1:25" ht="24.9" customHeight="1" x14ac:dyDescent="0.25">
      <c r="A196" s="155"/>
      <c r="B196" s="150"/>
      <c r="C196" s="39">
        <v>14</v>
      </c>
      <c r="D196" s="43" t="s">
        <v>511</v>
      </c>
      <c r="E196" s="43">
        <v>99084160.541800007</v>
      </c>
      <c r="F196" s="43">
        <f t="shared" si="47"/>
        <v>-2141737.0099999998</v>
      </c>
      <c r="G196" s="43">
        <v>3116973.1770000001</v>
      </c>
      <c r="H196" s="43">
        <f t="shared" si="44"/>
        <v>1558486.5885000001</v>
      </c>
      <c r="I196" s="43">
        <f t="shared" si="39"/>
        <v>1558486.5885000001</v>
      </c>
      <c r="J196" s="43">
        <v>4814945.3565999996</v>
      </c>
      <c r="K196" s="53">
        <v>77685928.236100003</v>
      </c>
      <c r="L196" s="48">
        <f t="shared" si="45"/>
        <v>181001783.713</v>
      </c>
      <c r="M196" s="47"/>
      <c r="N196" s="150"/>
      <c r="O196" s="49">
        <v>13</v>
      </c>
      <c r="P196" s="150"/>
      <c r="Q196" s="43" t="s">
        <v>512</v>
      </c>
      <c r="R196" s="43">
        <v>72942416.466700003</v>
      </c>
      <c r="S196" s="43">
        <f t="shared" si="48"/>
        <v>-5788847.5199999996</v>
      </c>
      <c r="T196" s="43">
        <v>2294610.5043000001</v>
      </c>
      <c r="U196" s="43">
        <v>0</v>
      </c>
      <c r="V196" s="43">
        <f t="shared" si="42"/>
        <v>2294610.5043000001</v>
      </c>
      <c r="W196" s="43">
        <v>3544600.3432</v>
      </c>
      <c r="X196" s="43">
        <v>64961298.160899997</v>
      </c>
      <c r="Y196" s="48">
        <f t="shared" si="37"/>
        <v>137954077.9551</v>
      </c>
    </row>
    <row r="197" spans="1:25" ht="24.9" customHeight="1" x14ac:dyDescent="0.25">
      <c r="A197" s="155"/>
      <c r="B197" s="150"/>
      <c r="C197" s="39">
        <v>15</v>
      </c>
      <c r="D197" s="43" t="s">
        <v>513</v>
      </c>
      <c r="E197" s="43">
        <v>112390687.22830001</v>
      </c>
      <c r="F197" s="43">
        <f t="shared" si="47"/>
        <v>-2141737.0099999998</v>
      </c>
      <c r="G197" s="43">
        <v>3535567.6982999998</v>
      </c>
      <c r="H197" s="43">
        <f t="shared" si="44"/>
        <v>1767783.8491499999</v>
      </c>
      <c r="I197" s="43">
        <f t="shared" si="39"/>
        <v>1767783.8491499999</v>
      </c>
      <c r="J197" s="43">
        <v>5461569.3833999997</v>
      </c>
      <c r="K197" s="53">
        <v>82907887.788100004</v>
      </c>
      <c r="L197" s="48">
        <f t="shared" si="45"/>
        <v>200386191.23895001</v>
      </c>
      <c r="M197" s="47"/>
      <c r="N197" s="150"/>
      <c r="O197" s="49">
        <v>14</v>
      </c>
      <c r="P197" s="150"/>
      <c r="Q197" s="43" t="s">
        <v>514</v>
      </c>
      <c r="R197" s="43">
        <v>83856570.996700004</v>
      </c>
      <c r="S197" s="43">
        <f t="shared" si="48"/>
        <v>-5788847.5199999996</v>
      </c>
      <c r="T197" s="43">
        <v>2637946.1771</v>
      </c>
      <c r="U197" s="43">
        <v>0</v>
      </c>
      <c r="V197" s="43">
        <f t="shared" si="42"/>
        <v>2637946.1771</v>
      </c>
      <c r="W197" s="43">
        <v>4074968.2384000001</v>
      </c>
      <c r="X197" s="43">
        <v>67316169.709800005</v>
      </c>
      <c r="Y197" s="48">
        <f t="shared" si="37"/>
        <v>152096807.602</v>
      </c>
    </row>
    <row r="198" spans="1:25" ht="24.9" customHeight="1" x14ac:dyDescent="0.25">
      <c r="A198" s="155"/>
      <c r="B198" s="150"/>
      <c r="C198" s="39">
        <v>16</v>
      </c>
      <c r="D198" s="43" t="s">
        <v>515</v>
      </c>
      <c r="E198" s="43">
        <v>105627965.4534</v>
      </c>
      <c r="F198" s="43">
        <f t="shared" si="47"/>
        <v>-2141737.0099999998</v>
      </c>
      <c r="G198" s="43">
        <v>3322827.1124</v>
      </c>
      <c r="H198" s="43">
        <f t="shared" si="44"/>
        <v>1661413.5562</v>
      </c>
      <c r="I198" s="43">
        <f t="shared" si="39"/>
        <v>1661413.5562</v>
      </c>
      <c r="J198" s="43">
        <v>5132938.2921000002</v>
      </c>
      <c r="K198" s="53">
        <v>79590591.879999995</v>
      </c>
      <c r="L198" s="48">
        <f t="shared" si="45"/>
        <v>189871172.1717</v>
      </c>
      <c r="M198" s="47"/>
      <c r="N198" s="150"/>
      <c r="O198" s="49">
        <v>15</v>
      </c>
      <c r="P198" s="150"/>
      <c r="Q198" s="43" t="s">
        <v>516</v>
      </c>
      <c r="R198" s="43">
        <v>87832893.483799994</v>
      </c>
      <c r="S198" s="43">
        <f t="shared" si="48"/>
        <v>-5788847.5199999996</v>
      </c>
      <c r="T198" s="43">
        <v>2763032.6738999998</v>
      </c>
      <c r="U198" s="43">
        <v>0</v>
      </c>
      <c r="V198" s="43">
        <f t="shared" si="42"/>
        <v>2763032.6738999998</v>
      </c>
      <c r="W198" s="43">
        <v>4268195.6462000003</v>
      </c>
      <c r="X198" s="43">
        <v>78330599.763799995</v>
      </c>
      <c r="Y198" s="48">
        <f t="shared" si="37"/>
        <v>167405874.04769999</v>
      </c>
    </row>
    <row r="199" spans="1:25" ht="24.9" customHeight="1" x14ac:dyDescent="0.25">
      <c r="A199" s="155"/>
      <c r="B199" s="150"/>
      <c r="C199" s="39">
        <v>17</v>
      </c>
      <c r="D199" s="43" t="s">
        <v>517</v>
      </c>
      <c r="E199" s="43">
        <v>106044374.8311</v>
      </c>
      <c r="F199" s="43">
        <f t="shared" si="47"/>
        <v>-2141737.0099999998</v>
      </c>
      <c r="G199" s="43">
        <v>3335926.4498000001</v>
      </c>
      <c r="H199" s="43">
        <f t="shared" si="44"/>
        <v>1667963.2249</v>
      </c>
      <c r="I199" s="43">
        <f t="shared" si="39"/>
        <v>1667963.2249</v>
      </c>
      <c r="J199" s="43">
        <v>5153173.4981000004</v>
      </c>
      <c r="K199" s="53">
        <v>83554779.060499996</v>
      </c>
      <c r="L199" s="48">
        <f t="shared" si="45"/>
        <v>194278553.60460001</v>
      </c>
      <c r="M199" s="47"/>
      <c r="N199" s="150"/>
      <c r="O199" s="49">
        <v>16</v>
      </c>
      <c r="P199" s="150"/>
      <c r="Q199" s="43" t="s">
        <v>518</v>
      </c>
      <c r="R199" s="43">
        <v>106497647.5441</v>
      </c>
      <c r="S199" s="43">
        <f t="shared" si="48"/>
        <v>-5788847.5199999996</v>
      </c>
      <c r="T199" s="43">
        <v>3350185.4281000001</v>
      </c>
      <c r="U199" s="43">
        <v>0</v>
      </c>
      <c r="V199" s="43">
        <f t="shared" si="42"/>
        <v>3350185.4281000001</v>
      </c>
      <c r="W199" s="43">
        <v>5175200.0595000004</v>
      </c>
      <c r="X199" s="43">
        <v>90994715.5986</v>
      </c>
      <c r="Y199" s="48">
        <f t="shared" si="37"/>
        <v>200228901.1103</v>
      </c>
    </row>
    <row r="200" spans="1:25" ht="24.9" customHeight="1" x14ac:dyDescent="0.25">
      <c r="A200" s="155"/>
      <c r="B200" s="151"/>
      <c r="C200" s="39">
        <v>18</v>
      </c>
      <c r="D200" s="43" t="s">
        <v>519</v>
      </c>
      <c r="E200" s="43">
        <v>116944520.57520001</v>
      </c>
      <c r="F200" s="43">
        <f t="shared" si="47"/>
        <v>-2141737.0099999998</v>
      </c>
      <c r="G200" s="43">
        <v>3678821.4366000001</v>
      </c>
      <c r="H200" s="43">
        <f t="shared" si="44"/>
        <v>1839410.7183000001</v>
      </c>
      <c r="I200" s="43">
        <f t="shared" si="39"/>
        <v>1839410.7183000001</v>
      </c>
      <c r="J200" s="43">
        <v>5682860.6434000004</v>
      </c>
      <c r="K200" s="53">
        <v>85878969.295900002</v>
      </c>
      <c r="L200" s="48">
        <f t="shared" si="45"/>
        <v>208204024.22280002</v>
      </c>
      <c r="M200" s="47"/>
      <c r="N200" s="150"/>
      <c r="O200" s="49">
        <v>17</v>
      </c>
      <c r="P200" s="150"/>
      <c r="Q200" s="43" t="s">
        <v>520</v>
      </c>
      <c r="R200" s="43">
        <v>89402648.264699996</v>
      </c>
      <c r="S200" s="43">
        <f t="shared" si="48"/>
        <v>-5788847.5199999996</v>
      </c>
      <c r="T200" s="43">
        <v>2812413.7607999998</v>
      </c>
      <c r="U200" s="43">
        <v>0</v>
      </c>
      <c r="V200" s="43">
        <f t="shared" si="42"/>
        <v>2812413.7607999998</v>
      </c>
      <c r="W200" s="43">
        <v>4344477.0968000004</v>
      </c>
      <c r="X200" s="43">
        <v>71713609.332599998</v>
      </c>
      <c r="Y200" s="48">
        <f t="shared" si="37"/>
        <v>162484300.93489999</v>
      </c>
    </row>
    <row r="201" spans="1:25" ht="24.9" customHeight="1" x14ac:dyDescent="0.25">
      <c r="A201" s="39"/>
      <c r="B201" s="162" t="s">
        <v>521</v>
      </c>
      <c r="C201" s="163"/>
      <c r="D201" s="44"/>
      <c r="E201" s="44">
        <f>SUM(E183:E200)</f>
        <v>1873299528.0166004</v>
      </c>
      <c r="F201" s="43">
        <f t="shared" ref="F201:L201" si="49">SUM(F183:F200)</f>
        <v>-38551266.179999977</v>
      </c>
      <c r="G201" s="44">
        <f t="shared" si="49"/>
        <v>58929947.5242</v>
      </c>
      <c r="H201" s="44">
        <f t="shared" si="49"/>
        <v>29464973.7621</v>
      </c>
      <c r="I201" s="44">
        <f t="shared" si="49"/>
        <v>29464973.7621</v>
      </c>
      <c r="J201" s="44">
        <f t="shared" si="49"/>
        <v>91032056.129299983</v>
      </c>
      <c r="K201" s="44">
        <f t="shared" si="49"/>
        <v>1399486438.3044</v>
      </c>
      <c r="L201" s="44">
        <f t="shared" si="49"/>
        <v>3354731730.0323992</v>
      </c>
      <c r="M201" s="47"/>
      <c r="N201" s="150"/>
      <c r="O201" s="49">
        <v>18</v>
      </c>
      <c r="P201" s="150"/>
      <c r="Q201" s="43" t="s">
        <v>522</v>
      </c>
      <c r="R201" s="43">
        <v>83090461.250300005</v>
      </c>
      <c r="S201" s="43">
        <f t="shared" si="48"/>
        <v>-5788847.5199999996</v>
      </c>
      <c r="T201" s="43">
        <v>2613846.023</v>
      </c>
      <c r="U201" s="43">
        <v>0</v>
      </c>
      <c r="V201" s="43">
        <f t="shared" si="42"/>
        <v>2613846.023</v>
      </c>
      <c r="W201" s="43">
        <v>4037739.5175000001</v>
      </c>
      <c r="X201" s="43">
        <v>74567617.407399997</v>
      </c>
      <c r="Y201" s="48">
        <f t="shared" si="37"/>
        <v>158520816.67820001</v>
      </c>
    </row>
    <row r="202" spans="1:25" ht="24.9" customHeight="1" x14ac:dyDescent="0.25">
      <c r="A202" s="155">
        <v>10</v>
      </c>
      <c r="B202" s="149" t="s">
        <v>523</v>
      </c>
      <c r="C202" s="39">
        <v>1</v>
      </c>
      <c r="D202" s="43" t="s">
        <v>524</v>
      </c>
      <c r="E202" s="43">
        <v>81891708.756500006</v>
      </c>
      <c r="F202" s="43">
        <v>0</v>
      </c>
      <c r="G202" s="43">
        <v>2576135.8648000001</v>
      </c>
      <c r="H202" s="43">
        <f t="shared" si="44"/>
        <v>1288067.9324</v>
      </c>
      <c r="I202" s="43">
        <f t="shared" ref="I202:I226" si="50">G202-H202</f>
        <v>1288067.9324</v>
      </c>
      <c r="J202" s="43">
        <v>3979486.7379999999</v>
      </c>
      <c r="K202" s="53">
        <v>71121619.251100004</v>
      </c>
      <c r="L202" s="48">
        <f t="shared" ref="L202:L226" si="51">E202+F202+I202+J202+K202</f>
        <v>158280882.67800003</v>
      </c>
      <c r="M202" s="47"/>
      <c r="N202" s="150"/>
      <c r="O202" s="49">
        <v>19</v>
      </c>
      <c r="P202" s="150"/>
      <c r="Q202" s="43" t="s">
        <v>525</v>
      </c>
      <c r="R202" s="43">
        <v>78922826.409899995</v>
      </c>
      <c r="S202" s="43">
        <f t="shared" si="48"/>
        <v>-5788847.5199999996</v>
      </c>
      <c r="T202" s="43">
        <v>2482741.2536999998</v>
      </c>
      <c r="U202" s="43">
        <v>0</v>
      </c>
      <c r="V202" s="43">
        <f t="shared" si="42"/>
        <v>2482741.2536999998</v>
      </c>
      <c r="W202" s="43">
        <v>3835215.3813</v>
      </c>
      <c r="X202" s="43">
        <v>65817306.806699999</v>
      </c>
      <c r="Y202" s="48">
        <f t="shared" si="37"/>
        <v>145269242.33160001</v>
      </c>
    </row>
    <row r="203" spans="1:25" ht="24.9" customHeight="1" x14ac:dyDescent="0.25">
      <c r="A203" s="155"/>
      <c r="B203" s="150"/>
      <c r="C203" s="39">
        <v>2</v>
      </c>
      <c r="D203" s="43" t="s">
        <v>526</v>
      </c>
      <c r="E203" s="43">
        <v>89258713.320800006</v>
      </c>
      <c r="F203" s="43">
        <v>0</v>
      </c>
      <c r="G203" s="43">
        <v>2807885.8791</v>
      </c>
      <c r="H203" s="43">
        <f t="shared" si="44"/>
        <v>1403942.93955</v>
      </c>
      <c r="I203" s="43">
        <f t="shared" si="50"/>
        <v>1403942.93955</v>
      </c>
      <c r="J203" s="43">
        <v>4337482.6500000004</v>
      </c>
      <c r="K203" s="53">
        <v>76917642.326199993</v>
      </c>
      <c r="L203" s="48">
        <f t="shared" si="51"/>
        <v>171917781.23655</v>
      </c>
      <c r="M203" s="47"/>
      <c r="N203" s="151"/>
      <c r="O203" s="49">
        <v>20</v>
      </c>
      <c r="P203" s="151"/>
      <c r="Q203" s="43" t="s">
        <v>527</v>
      </c>
      <c r="R203" s="43">
        <v>107045435.1111</v>
      </c>
      <c r="S203" s="43">
        <f t="shared" si="48"/>
        <v>-5788847.5199999996</v>
      </c>
      <c r="T203" s="43">
        <v>3367417.639</v>
      </c>
      <c r="U203" s="43">
        <v>0</v>
      </c>
      <c r="V203" s="43">
        <f t="shared" si="42"/>
        <v>3367417.639</v>
      </c>
      <c r="W203" s="43">
        <v>5201819.5230999999</v>
      </c>
      <c r="X203" s="43">
        <v>94960840.546299994</v>
      </c>
      <c r="Y203" s="48">
        <f t="shared" si="37"/>
        <v>204786665.29949999</v>
      </c>
    </row>
    <row r="204" spans="1:25" ht="24.9" customHeight="1" x14ac:dyDescent="0.25">
      <c r="A204" s="155"/>
      <c r="B204" s="150"/>
      <c r="C204" s="39">
        <v>3</v>
      </c>
      <c r="D204" s="43" t="s">
        <v>528</v>
      </c>
      <c r="E204" s="43">
        <v>76301490.774900004</v>
      </c>
      <c r="F204" s="43">
        <v>0</v>
      </c>
      <c r="G204" s="43">
        <v>2400279.7097</v>
      </c>
      <c r="H204" s="43">
        <f t="shared" si="44"/>
        <v>1200139.85485</v>
      </c>
      <c r="I204" s="43">
        <f t="shared" si="50"/>
        <v>1200139.85485</v>
      </c>
      <c r="J204" s="43">
        <v>3707832.8837000001</v>
      </c>
      <c r="K204" s="53">
        <v>68204149.301699996</v>
      </c>
      <c r="L204" s="48">
        <f t="shared" si="51"/>
        <v>149413612.81514999</v>
      </c>
      <c r="M204" s="47"/>
      <c r="N204" s="39"/>
      <c r="O204" s="163" t="s">
        <v>529</v>
      </c>
      <c r="P204" s="164"/>
      <c r="Q204" s="44"/>
      <c r="R204" s="44">
        <f>SUM(R184:R203)</f>
        <v>1947415618.2947001</v>
      </c>
      <c r="S204" s="44">
        <f>SUM(S184:S203)</f>
        <v>-115776950.39999995</v>
      </c>
      <c r="T204" s="44">
        <f>SUM(T184:T203)</f>
        <v>61261479.265699998</v>
      </c>
      <c r="U204" s="44">
        <f>SUM(U184:U203)</f>
        <v>0</v>
      </c>
      <c r="V204" s="44">
        <f t="shared" si="42"/>
        <v>61261479.265699998</v>
      </c>
      <c r="W204" s="44">
        <f>SUM(W184:W203)</f>
        <v>94633690.565599993</v>
      </c>
      <c r="X204" s="44">
        <f>SUM(X184:X203)</f>
        <v>1682809880.4422998</v>
      </c>
      <c r="Y204" s="51">
        <f t="shared" si="37"/>
        <v>3670343718.1683002</v>
      </c>
    </row>
    <row r="205" spans="1:25" ht="33.75" customHeight="1" x14ac:dyDescent="0.25">
      <c r="A205" s="155"/>
      <c r="B205" s="150"/>
      <c r="C205" s="39">
        <v>4</v>
      </c>
      <c r="D205" s="43" t="s">
        <v>530</v>
      </c>
      <c r="E205" s="43">
        <v>109659039.04899999</v>
      </c>
      <c r="F205" s="43">
        <v>0</v>
      </c>
      <c r="G205" s="43">
        <v>3449635.9605999999</v>
      </c>
      <c r="H205" s="43">
        <f t="shared" si="44"/>
        <v>1724817.9802999999</v>
      </c>
      <c r="I205" s="43">
        <f t="shared" si="50"/>
        <v>1724817.9802999999</v>
      </c>
      <c r="J205" s="43">
        <v>5328826.3026999999</v>
      </c>
      <c r="K205" s="53">
        <v>88069815.329600006</v>
      </c>
      <c r="L205" s="48">
        <f t="shared" si="51"/>
        <v>204782498.66159999</v>
      </c>
      <c r="M205" s="47"/>
      <c r="N205" s="149">
        <v>28</v>
      </c>
      <c r="O205" s="49">
        <v>1</v>
      </c>
      <c r="P205" s="156" t="s">
        <v>112</v>
      </c>
      <c r="Q205" s="52" t="s">
        <v>531</v>
      </c>
      <c r="R205" s="43">
        <v>103183193.6882</v>
      </c>
      <c r="S205" s="43">
        <f>-2620951.49</f>
        <v>-2620951.4900000002</v>
      </c>
      <c r="T205" s="43">
        <v>3245919.8854</v>
      </c>
      <c r="U205" s="43">
        <f t="shared" ref="U205:U222" si="52">T205/2</f>
        <v>1622959.9427</v>
      </c>
      <c r="V205" s="43">
        <f t="shared" si="42"/>
        <v>1622959.9427</v>
      </c>
      <c r="W205" s="43">
        <v>5014135.8277000003</v>
      </c>
      <c r="X205" s="43">
        <v>80029043.684200004</v>
      </c>
      <c r="Y205" s="48">
        <f t="shared" si="37"/>
        <v>187228381.65280002</v>
      </c>
    </row>
    <row r="206" spans="1:25" ht="24.9" customHeight="1" x14ac:dyDescent="0.25">
      <c r="A206" s="155"/>
      <c r="B206" s="150"/>
      <c r="C206" s="39">
        <v>5</v>
      </c>
      <c r="D206" s="43" t="s">
        <v>532</v>
      </c>
      <c r="E206" s="43">
        <v>99772685.795900002</v>
      </c>
      <c r="F206" s="43">
        <v>0</v>
      </c>
      <c r="G206" s="43">
        <v>3138632.6908</v>
      </c>
      <c r="H206" s="43">
        <f t="shared" si="44"/>
        <v>1569316.3454</v>
      </c>
      <c r="I206" s="43">
        <f t="shared" si="50"/>
        <v>1569316.3454</v>
      </c>
      <c r="J206" s="43">
        <v>4848403.8979000002</v>
      </c>
      <c r="K206" s="53">
        <v>86636836.510100007</v>
      </c>
      <c r="L206" s="48">
        <f t="shared" si="51"/>
        <v>192827242.54930001</v>
      </c>
      <c r="M206" s="47"/>
      <c r="N206" s="150"/>
      <c r="O206" s="49">
        <v>2</v>
      </c>
      <c r="P206" s="157"/>
      <c r="Q206" s="52" t="s">
        <v>533</v>
      </c>
      <c r="R206" s="43">
        <v>109151270.75120001</v>
      </c>
      <c r="S206" s="43">
        <f t="shared" ref="S206:S222" si="53">-2620951.49</f>
        <v>-2620951.4900000002</v>
      </c>
      <c r="T206" s="43">
        <v>3433662.6691999999</v>
      </c>
      <c r="U206" s="43">
        <f t="shared" si="52"/>
        <v>1716831.3345999999</v>
      </c>
      <c r="V206" s="43">
        <f t="shared" si="42"/>
        <v>1716831.3345999999</v>
      </c>
      <c r="W206" s="43">
        <v>5304151.5554999998</v>
      </c>
      <c r="X206" s="43">
        <v>86227153.4463</v>
      </c>
      <c r="Y206" s="48">
        <f t="shared" si="37"/>
        <v>199778455.59760001</v>
      </c>
    </row>
    <row r="207" spans="1:25" ht="24.9" customHeight="1" x14ac:dyDescent="0.25">
      <c r="A207" s="155"/>
      <c r="B207" s="150"/>
      <c r="C207" s="39">
        <v>6</v>
      </c>
      <c r="D207" s="43" t="s">
        <v>534</v>
      </c>
      <c r="E207" s="43">
        <v>102201225.4016</v>
      </c>
      <c r="F207" s="43">
        <v>0</v>
      </c>
      <c r="G207" s="43">
        <v>3215029.2891000002</v>
      </c>
      <c r="H207" s="43">
        <f t="shared" si="44"/>
        <v>1607514.6445500001</v>
      </c>
      <c r="I207" s="43">
        <f t="shared" si="50"/>
        <v>1607514.6445500001</v>
      </c>
      <c r="J207" s="43">
        <v>4966417.5685999999</v>
      </c>
      <c r="K207" s="53">
        <v>87088982.1822</v>
      </c>
      <c r="L207" s="48">
        <f t="shared" si="51"/>
        <v>195864139.79694998</v>
      </c>
      <c r="M207" s="47"/>
      <c r="N207" s="150"/>
      <c r="O207" s="49">
        <v>3</v>
      </c>
      <c r="P207" s="157"/>
      <c r="Q207" s="52" t="s">
        <v>535</v>
      </c>
      <c r="R207" s="43">
        <v>111124978.0044</v>
      </c>
      <c r="S207" s="43">
        <f t="shared" si="53"/>
        <v>-2620951.4900000002</v>
      </c>
      <c r="T207" s="43">
        <v>3495751.2264</v>
      </c>
      <c r="U207" s="43">
        <f t="shared" si="52"/>
        <v>1747875.6132</v>
      </c>
      <c r="V207" s="43">
        <f t="shared" si="42"/>
        <v>1747875.6132</v>
      </c>
      <c r="W207" s="43">
        <v>5400062.875</v>
      </c>
      <c r="X207" s="43">
        <v>88761429.938600004</v>
      </c>
      <c r="Y207" s="48">
        <f t="shared" si="37"/>
        <v>204413394.94120002</v>
      </c>
    </row>
    <row r="208" spans="1:25" ht="24.9" customHeight="1" x14ac:dyDescent="0.25">
      <c r="A208" s="155"/>
      <c r="B208" s="150"/>
      <c r="C208" s="39">
        <v>7</v>
      </c>
      <c r="D208" s="43" t="s">
        <v>536</v>
      </c>
      <c r="E208" s="43">
        <v>108352157.4594</v>
      </c>
      <c r="F208" s="43">
        <v>0</v>
      </c>
      <c r="G208" s="43">
        <v>3408524.2951000002</v>
      </c>
      <c r="H208" s="43">
        <f t="shared" si="44"/>
        <v>1704262.1475500001</v>
      </c>
      <c r="I208" s="43">
        <f t="shared" si="50"/>
        <v>1704262.1475500001</v>
      </c>
      <c r="J208" s="43">
        <v>5265319.0438000001</v>
      </c>
      <c r="K208" s="53">
        <v>83869866.477200001</v>
      </c>
      <c r="L208" s="48">
        <f t="shared" si="51"/>
        <v>199191605.12795001</v>
      </c>
      <c r="M208" s="47"/>
      <c r="N208" s="150"/>
      <c r="O208" s="49">
        <v>4</v>
      </c>
      <c r="P208" s="157"/>
      <c r="Q208" s="52" t="s">
        <v>537</v>
      </c>
      <c r="R208" s="43">
        <v>82423302.826700002</v>
      </c>
      <c r="S208" s="43">
        <f t="shared" si="53"/>
        <v>-2620951.4900000002</v>
      </c>
      <c r="T208" s="43">
        <v>2592858.6634</v>
      </c>
      <c r="U208" s="43">
        <f t="shared" si="52"/>
        <v>1296429.3317</v>
      </c>
      <c r="V208" s="43">
        <f t="shared" si="42"/>
        <v>1296429.3317</v>
      </c>
      <c r="W208" s="43">
        <v>4005319.2867000001</v>
      </c>
      <c r="X208" s="43">
        <v>65014093.315399997</v>
      </c>
      <c r="Y208" s="48">
        <f t="shared" si="37"/>
        <v>150118193.2705</v>
      </c>
    </row>
    <row r="209" spans="1:25" ht="24.9" customHeight="1" x14ac:dyDescent="0.25">
      <c r="A209" s="155"/>
      <c r="B209" s="150"/>
      <c r="C209" s="39">
        <v>8</v>
      </c>
      <c r="D209" s="43" t="s">
        <v>538</v>
      </c>
      <c r="E209" s="43">
        <v>101906789.2616</v>
      </c>
      <c r="F209" s="43">
        <v>0</v>
      </c>
      <c r="G209" s="43">
        <v>3205766.9654999999</v>
      </c>
      <c r="H209" s="43">
        <f t="shared" si="44"/>
        <v>1602883.48275</v>
      </c>
      <c r="I209" s="43">
        <f t="shared" si="50"/>
        <v>1602883.48275</v>
      </c>
      <c r="J209" s="43">
        <v>4952109.5913000004</v>
      </c>
      <c r="K209" s="53">
        <v>80468600.658500001</v>
      </c>
      <c r="L209" s="48">
        <f t="shared" si="51"/>
        <v>188930382.99414998</v>
      </c>
      <c r="M209" s="47"/>
      <c r="N209" s="150"/>
      <c r="O209" s="49">
        <v>5</v>
      </c>
      <c r="P209" s="157"/>
      <c r="Q209" s="43" t="s">
        <v>539</v>
      </c>
      <c r="R209" s="43">
        <v>86369646.318800002</v>
      </c>
      <c r="S209" s="43">
        <f t="shared" si="53"/>
        <v>-2620951.4900000002</v>
      </c>
      <c r="T209" s="43">
        <v>2717002.0860000001</v>
      </c>
      <c r="U209" s="43">
        <f t="shared" si="52"/>
        <v>1358501.0430000001</v>
      </c>
      <c r="V209" s="43">
        <f t="shared" si="42"/>
        <v>1358501.0430000001</v>
      </c>
      <c r="W209" s="43">
        <v>4197089.8801999995</v>
      </c>
      <c r="X209" s="43">
        <v>72952640.953999996</v>
      </c>
      <c r="Y209" s="48">
        <f t="shared" si="37"/>
        <v>162256926.706</v>
      </c>
    </row>
    <row r="210" spans="1:25" ht="24.9" customHeight="1" x14ac:dyDescent="0.25">
      <c r="A210" s="155"/>
      <c r="B210" s="150"/>
      <c r="C210" s="39">
        <v>9</v>
      </c>
      <c r="D210" s="43" t="s">
        <v>540</v>
      </c>
      <c r="E210" s="43">
        <v>95886778.811800003</v>
      </c>
      <c r="F210" s="43">
        <v>0</v>
      </c>
      <c r="G210" s="43">
        <v>3016390.47</v>
      </c>
      <c r="H210" s="43">
        <f t="shared" si="44"/>
        <v>1508195.2350000001</v>
      </c>
      <c r="I210" s="43">
        <f t="shared" si="50"/>
        <v>1508195.2350000001</v>
      </c>
      <c r="J210" s="43">
        <v>4659570.1863000002</v>
      </c>
      <c r="K210" s="53">
        <v>77491059.926799998</v>
      </c>
      <c r="L210" s="48">
        <f t="shared" si="51"/>
        <v>179545604.15990001</v>
      </c>
      <c r="M210" s="47"/>
      <c r="N210" s="150"/>
      <c r="O210" s="49">
        <v>6</v>
      </c>
      <c r="P210" s="157"/>
      <c r="Q210" s="43" t="s">
        <v>541</v>
      </c>
      <c r="R210" s="43">
        <v>132729835.4807</v>
      </c>
      <c r="S210" s="43">
        <f t="shared" si="53"/>
        <v>-2620951.4900000002</v>
      </c>
      <c r="T210" s="43">
        <v>4175393.2688000002</v>
      </c>
      <c r="U210" s="43">
        <f t="shared" si="52"/>
        <v>2087696.6344000001</v>
      </c>
      <c r="V210" s="43">
        <f t="shared" si="42"/>
        <v>2087696.6344000001</v>
      </c>
      <c r="W210" s="43">
        <v>6449940.1471999995</v>
      </c>
      <c r="X210" s="43">
        <v>108740616.8263</v>
      </c>
      <c r="Y210" s="48">
        <f t="shared" si="37"/>
        <v>247387137.5986</v>
      </c>
    </row>
    <row r="211" spans="1:25" ht="24.9" customHeight="1" x14ac:dyDescent="0.25">
      <c r="A211" s="155"/>
      <c r="B211" s="150"/>
      <c r="C211" s="39">
        <v>10</v>
      </c>
      <c r="D211" s="43" t="s">
        <v>542</v>
      </c>
      <c r="E211" s="43">
        <v>107222820.21510001</v>
      </c>
      <c r="F211" s="43">
        <v>0</v>
      </c>
      <c r="G211" s="43">
        <v>3372997.7903999998</v>
      </c>
      <c r="H211" s="43">
        <f t="shared" si="44"/>
        <v>1686498.8951999999</v>
      </c>
      <c r="I211" s="43">
        <f t="shared" si="50"/>
        <v>1686498.8951999999</v>
      </c>
      <c r="J211" s="43">
        <v>5210439.4637000002</v>
      </c>
      <c r="K211" s="53">
        <v>90983894.186499998</v>
      </c>
      <c r="L211" s="48">
        <f t="shared" si="51"/>
        <v>205103652.76050001</v>
      </c>
      <c r="M211" s="47"/>
      <c r="N211" s="150"/>
      <c r="O211" s="49">
        <v>7</v>
      </c>
      <c r="P211" s="157"/>
      <c r="Q211" s="43" t="s">
        <v>543</v>
      </c>
      <c r="R211" s="43">
        <v>93479176.988600001</v>
      </c>
      <c r="S211" s="43">
        <f t="shared" si="53"/>
        <v>-2620951.4900000002</v>
      </c>
      <c r="T211" s="43">
        <v>2940652.5290000001</v>
      </c>
      <c r="U211" s="43">
        <f t="shared" si="52"/>
        <v>1470326.2645</v>
      </c>
      <c r="V211" s="43">
        <f t="shared" si="42"/>
        <v>1470326.2645</v>
      </c>
      <c r="W211" s="43">
        <v>4542573.9767000005</v>
      </c>
      <c r="X211" s="43">
        <v>72538766.183400005</v>
      </c>
      <c r="Y211" s="48">
        <f t="shared" ref="Y211:Y274" si="54">R211+S211+V211+W211+X211</f>
        <v>169409891.92320001</v>
      </c>
    </row>
    <row r="212" spans="1:25" ht="24.9" customHeight="1" x14ac:dyDescent="0.25">
      <c r="A212" s="155"/>
      <c r="B212" s="150"/>
      <c r="C212" s="39">
        <v>11</v>
      </c>
      <c r="D212" s="43" t="s">
        <v>544</v>
      </c>
      <c r="E212" s="43">
        <v>90100216.235300004</v>
      </c>
      <c r="F212" s="43">
        <v>0</v>
      </c>
      <c r="G212" s="43">
        <v>2834357.7390000001</v>
      </c>
      <c r="H212" s="43">
        <f t="shared" si="44"/>
        <v>1417178.8695</v>
      </c>
      <c r="I212" s="43">
        <f t="shared" si="50"/>
        <v>1417178.8695</v>
      </c>
      <c r="J212" s="43">
        <v>4378375.0643999996</v>
      </c>
      <c r="K212" s="53">
        <v>70872939.131500006</v>
      </c>
      <c r="L212" s="48">
        <f t="shared" si="51"/>
        <v>166768709.30070001</v>
      </c>
      <c r="M212" s="47"/>
      <c r="N212" s="150"/>
      <c r="O212" s="49">
        <v>8</v>
      </c>
      <c r="P212" s="157"/>
      <c r="Q212" s="43" t="s">
        <v>545</v>
      </c>
      <c r="R212" s="43">
        <v>94180698.940200001</v>
      </c>
      <c r="S212" s="43">
        <f t="shared" si="53"/>
        <v>-2620951.4900000002</v>
      </c>
      <c r="T212" s="43">
        <v>2962720.8908000002</v>
      </c>
      <c r="U212" s="43">
        <f t="shared" si="52"/>
        <v>1481360.4454000001</v>
      </c>
      <c r="V212" s="43">
        <f t="shared" si="42"/>
        <v>1481360.4454000001</v>
      </c>
      <c r="W212" s="43">
        <v>4576664.0860000001</v>
      </c>
      <c r="X212" s="43">
        <v>80177282.872400001</v>
      </c>
      <c r="Y212" s="48">
        <f t="shared" si="54"/>
        <v>177795054.854</v>
      </c>
    </row>
    <row r="213" spans="1:25" ht="24.9" customHeight="1" x14ac:dyDescent="0.25">
      <c r="A213" s="155"/>
      <c r="B213" s="150"/>
      <c r="C213" s="39">
        <v>12</v>
      </c>
      <c r="D213" s="43" t="s">
        <v>546</v>
      </c>
      <c r="E213" s="43">
        <v>92924746.720899999</v>
      </c>
      <c r="F213" s="43">
        <v>0</v>
      </c>
      <c r="G213" s="43">
        <v>2923211.3530000001</v>
      </c>
      <c r="H213" s="43">
        <f t="shared" si="44"/>
        <v>1461605.6765000001</v>
      </c>
      <c r="I213" s="43">
        <f t="shared" si="50"/>
        <v>1461605.6765000001</v>
      </c>
      <c r="J213" s="43">
        <v>4515631.7143999999</v>
      </c>
      <c r="K213" s="53">
        <v>78325914.614299998</v>
      </c>
      <c r="L213" s="48">
        <f t="shared" si="51"/>
        <v>177227898.72609997</v>
      </c>
      <c r="M213" s="47"/>
      <c r="N213" s="150"/>
      <c r="O213" s="49">
        <v>9</v>
      </c>
      <c r="P213" s="157"/>
      <c r="Q213" s="43" t="s">
        <v>547</v>
      </c>
      <c r="R213" s="43">
        <v>113228197.3361</v>
      </c>
      <c r="S213" s="43">
        <f t="shared" si="53"/>
        <v>-2620951.4900000002</v>
      </c>
      <c r="T213" s="43">
        <v>3561913.9531999999</v>
      </c>
      <c r="U213" s="43">
        <f t="shared" si="52"/>
        <v>1780956.9765999999</v>
      </c>
      <c r="V213" s="43">
        <f t="shared" si="42"/>
        <v>1780956.9765999999</v>
      </c>
      <c r="W213" s="43">
        <v>5502267.7692999998</v>
      </c>
      <c r="X213" s="43">
        <v>89420109.294599995</v>
      </c>
      <c r="Y213" s="48">
        <f t="shared" si="54"/>
        <v>207310579.88660002</v>
      </c>
    </row>
    <row r="214" spans="1:25" ht="24.9" customHeight="1" x14ac:dyDescent="0.25">
      <c r="A214" s="155"/>
      <c r="B214" s="150"/>
      <c r="C214" s="39">
        <v>13</v>
      </c>
      <c r="D214" s="43" t="s">
        <v>548</v>
      </c>
      <c r="E214" s="43">
        <v>85117062.587599993</v>
      </c>
      <c r="F214" s="43">
        <v>0</v>
      </c>
      <c r="G214" s="43">
        <v>2677598.5136000002</v>
      </c>
      <c r="H214" s="43">
        <f t="shared" si="44"/>
        <v>1338799.2568000001</v>
      </c>
      <c r="I214" s="43">
        <f t="shared" si="50"/>
        <v>1338799.2568000001</v>
      </c>
      <c r="J214" s="43">
        <v>4136221.1984999999</v>
      </c>
      <c r="K214" s="53">
        <v>75209985.010900006</v>
      </c>
      <c r="L214" s="48">
        <f t="shared" si="51"/>
        <v>165802068.05379999</v>
      </c>
      <c r="M214" s="47"/>
      <c r="N214" s="150"/>
      <c r="O214" s="49">
        <v>10</v>
      </c>
      <c r="P214" s="157"/>
      <c r="Q214" s="43" t="s">
        <v>549</v>
      </c>
      <c r="R214" s="43">
        <v>122866489.028</v>
      </c>
      <c r="S214" s="43">
        <f t="shared" si="53"/>
        <v>-2620951.4900000002</v>
      </c>
      <c r="T214" s="43">
        <v>3865113.7431999999</v>
      </c>
      <c r="U214" s="43">
        <f t="shared" si="52"/>
        <v>1932556.8716</v>
      </c>
      <c r="V214" s="43">
        <f t="shared" si="42"/>
        <v>1932556.8716</v>
      </c>
      <c r="W214" s="43">
        <v>5970635.7462999998</v>
      </c>
      <c r="X214" s="43">
        <v>98632577.364399999</v>
      </c>
      <c r="Y214" s="48">
        <f t="shared" si="54"/>
        <v>226781307.5203</v>
      </c>
    </row>
    <row r="215" spans="1:25" ht="24.9" customHeight="1" x14ac:dyDescent="0.25">
      <c r="A215" s="155"/>
      <c r="B215" s="150"/>
      <c r="C215" s="39">
        <v>14</v>
      </c>
      <c r="D215" s="43" t="s">
        <v>550</v>
      </c>
      <c r="E215" s="43">
        <v>83360676.265100002</v>
      </c>
      <c r="F215" s="43">
        <v>0</v>
      </c>
      <c r="G215" s="43">
        <v>2622346.4024</v>
      </c>
      <c r="H215" s="43">
        <f t="shared" si="44"/>
        <v>1311173.2012</v>
      </c>
      <c r="I215" s="43">
        <f t="shared" si="50"/>
        <v>1311173.2012</v>
      </c>
      <c r="J215" s="43">
        <v>4050870.4813999999</v>
      </c>
      <c r="K215" s="53">
        <v>72834120.984400004</v>
      </c>
      <c r="L215" s="48">
        <f t="shared" si="51"/>
        <v>161556840.9321</v>
      </c>
      <c r="M215" s="47"/>
      <c r="N215" s="150"/>
      <c r="O215" s="49">
        <v>11</v>
      </c>
      <c r="P215" s="157"/>
      <c r="Q215" s="43" t="s">
        <v>551</v>
      </c>
      <c r="R215" s="43">
        <v>94011205.239899993</v>
      </c>
      <c r="S215" s="43">
        <f t="shared" si="53"/>
        <v>-2620951.4900000002</v>
      </c>
      <c r="T215" s="43">
        <v>2957388.9859000002</v>
      </c>
      <c r="U215" s="43">
        <f t="shared" si="52"/>
        <v>1478694.4929500001</v>
      </c>
      <c r="V215" s="43">
        <f t="shared" si="42"/>
        <v>1478694.4929500001</v>
      </c>
      <c r="W215" s="43">
        <v>4568427.6242000004</v>
      </c>
      <c r="X215" s="43">
        <v>76729833.602899998</v>
      </c>
      <c r="Y215" s="48">
        <f t="shared" si="54"/>
        <v>174167209.46995002</v>
      </c>
    </row>
    <row r="216" spans="1:25" ht="24.9" customHeight="1" x14ac:dyDescent="0.25">
      <c r="A216" s="155"/>
      <c r="B216" s="150"/>
      <c r="C216" s="39">
        <v>15</v>
      </c>
      <c r="D216" s="43" t="s">
        <v>552</v>
      </c>
      <c r="E216" s="43">
        <v>90455948.648399994</v>
      </c>
      <c r="F216" s="43">
        <v>0</v>
      </c>
      <c r="G216" s="43">
        <v>2845548.3105000001</v>
      </c>
      <c r="H216" s="43">
        <f t="shared" si="44"/>
        <v>1422774.1552500001</v>
      </c>
      <c r="I216" s="43">
        <f t="shared" si="50"/>
        <v>1422774.1552500001</v>
      </c>
      <c r="J216" s="43">
        <v>4395661.7034999998</v>
      </c>
      <c r="K216" s="53">
        <v>78370806.220300004</v>
      </c>
      <c r="L216" s="48">
        <f t="shared" si="51"/>
        <v>174645190.72745001</v>
      </c>
      <c r="M216" s="47"/>
      <c r="N216" s="150"/>
      <c r="O216" s="49">
        <v>12</v>
      </c>
      <c r="P216" s="157"/>
      <c r="Q216" s="43" t="s">
        <v>553</v>
      </c>
      <c r="R216" s="43">
        <v>97307759.701399997</v>
      </c>
      <c r="S216" s="43">
        <f t="shared" si="53"/>
        <v>-2620951.4900000002</v>
      </c>
      <c r="T216" s="43">
        <v>3061091.4523</v>
      </c>
      <c r="U216" s="43">
        <f t="shared" si="52"/>
        <v>1530545.72615</v>
      </c>
      <c r="V216" s="43">
        <f t="shared" si="42"/>
        <v>1530545.72615</v>
      </c>
      <c r="W216" s="43">
        <v>4728622.0438999999</v>
      </c>
      <c r="X216" s="43">
        <v>79619044.447899997</v>
      </c>
      <c r="Y216" s="48">
        <f t="shared" si="54"/>
        <v>180565020.42935002</v>
      </c>
    </row>
    <row r="217" spans="1:25" ht="24.9" customHeight="1" x14ac:dyDescent="0.25">
      <c r="A217" s="155"/>
      <c r="B217" s="150"/>
      <c r="C217" s="39">
        <v>16</v>
      </c>
      <c r="D217" s="43" t="s">
        <v>554</v>
      </c>
      <c r="E217" s="43">
        <v>74702375.134100005</v>
      </c>
      <c r="F217" s="43">
        <v>0</v>
      </c>
      <c r="G217" s="43">
        <v>2349974.9937</v>
      </c>
      <c r="H217" s="43">
        <f t="shared" si="44"/>
        <v>1174987.49685</v>
      </c>
      <c r="I217" s="43">
        <f t="shared" si="50"/>
        <v>1174987.49685</v>
      </c>
      <c r="J217" s="43">
        <v>3630124.6568</v>
      </c>
      <c r="K217" s="53">
        <v>65146191.232600003</v>
      </c>
      <c r="L217" s="48">
        <f t="shared" si="51"/>
        <v>144653678.52035001</v>
      </c>
      <c r="M217" s="47"/>
      <c r="N217" s="150"/>
      <c r="O217" s="49">
        <v>13</v>
      </c>
      <c r="P217" s="157"/>
      <c r="Q217" s="43" t="s">
        <v>555</v>
      </c>
      <c r="R217" s="43">
        <v>90429696.099000007</v>
      </c>
      <c r="S217" s="43">
        <f t="shared" si="53"/>
        <v>-2620951.4900000002</v>
      </c>
      <c r="T217" s="43">
        <v>2844722.4622</v>
      </c>
      <c r="U217" s="43">
        <f t="shared" si="52"/>
        <v>1422361.2311</v>
      </c>
      <c r="V217" s="43">
        <f t="shared" si="42"/>
        <v>1422361.2311</v>
      </c>
      <c r="W217" s="43">
        <v>4394385.9740000004</v>
      </c>
      <c r="X217" s="43">
        <v>75145385.9833</v>
      </c>
      <c r="Y217" s="48">
        <f t="shared" si="54"/>
        <v>168770877.7974</v>
      </c>
    </row>
    <row r="218" spans="1:25" ht="24.9" customHeight="1" x14ac:dyDescent="0.25">
      <c r="A218" s="155"/>
      <c r="B218" s="150"/>
      <c r="C218" s="39">
        <v>17</v>
      </c>
      <c r="D218" s="43" t="s">
        <v>556</v>
      </c>
      <c r="E218" s="43">
        <v>94093416.549999997</v>
      </c>
      <c r="F218" s="43">
        <v>0</v>
      </c>
      <c r="G218" s="43">
        <v>2959975.1757999999</v>
      </c>
      <c r="H218" s="43">
        <f t="shared" si="44"/>
        <v>1479987.5878999999</v>
      </c>
      <c r="I218" s="43">
        <f t="shared" si="50"/>
        <v>1479987.5878999999</v>
      </c>
      <c r="J218" s="43">
        <v>4572422.6416999996</v>
      </c>
      <c r="K218" s="53">
        <v>81969401.328799993</v>
      </c>
      <c r="L218" s="48">
        <f t="shared" si="51"/>
        <v>182115228.10839999</v>
      </c>
      <c r="M218" s="47"/>
      <c r="N218" s="150"/>
      <c r="O218" s="49">
        <v>14</v>
      </c>
      <c r="P218" s="157"/>
      <c r="Q218" s="43" t="s">
        <v>557</v>
      </c>
      <c r="R218" s="43">
        <v>113094674.9895</v>
      </c>
      <c r="S218" s="43">
        <f t="shared" si="53"/>
        <v>-2620951.4900000002</v>
      </c>
      <c r="T218" s="43">
        <v>3557713.6291999999</v>
      </c>
      <c r="U218" s="43">
        <f t="shared" si="52"/>
        <v>1778856.8145999999</v>
      </c>
      <c r="V218" s="43">
        <f t="shared" si="42"/>
        <v>1778856.8145999999</v>
      </c>
      <c r="W218" s="43">
        <v>5495779.3174999999</v>
      </c>
      <c r="X218" s="43">
        <v>88901110.655200005</v>
      </c>
      <c r="Y218" s="48">
        <f t="shared" si="54"/>
        <v>206649470.28680003</v>
      </c>
    </row>
    <row r="219" spans="1:25" ht="24.9" customHeight="1" x14ac:dyDescent="0.25">
      <c r="A219" s="155"/>
      <c r="B219" s="150"/>
      <c r="C219" s="39">
        <v>18</v>
      </c>
      <c r="D219" s="43" t="s">
        <v>558</v>
      </c>
      <c r="E219" s="43">
        <v>98929482.607299998</v>
      </c>
      <c r="F219" s="43">
        <v>0</v>
      </c>
      <c r="G219" s="43">
        <v>3112107.344</v>
      </c>
      <c r="H219" s="43">
        <f t="shared" si="44"/>
        <v>1556053.672</v>
      </c>
      <c r="I219" s="43">
        <f t="shared" si="50"/>
        <v>1556053.672</v>
      </c>
      <c r="J219" s="43">
        <v>4807428.8595000003</v>
      </c>
      <c r="K219" s="53">
        <v>77362844.332699999</v>
      </c>
      <c r="L219" s="48">
        <f t="shared" si="51"/>
        <v>182655809.47150001</v>
      </c>
      <c r="M219" s="47"/>
      <c r="N219" s="150"/>
      <c r="O219" s="49">
        <v>15</v>
      </c>
      <c r="P219" s="157"/>
      <c r="Q219" s="43" t="s">
        <v>559</v>
      </c>
      <c r="R219" s="43">
        <v>75057371.810699999</v>
      </c>
      <c r="S219" s="43">
        <f t="shared" si="53"/>
        <v>-2620951.4900000002</v>
      </c>
      <c r="T219" s="43">
        <v>2361142.4205999998</v>
      </c>
      <c r="U219" s="43">
        <f t="shared" si="52"/>
        <v>1180571.2102999999</v>
      </c>
      <c r="V219" s="43">
        <f t="shared" si="42"/>
        <v>1180571.2102999999</v>
      </c>
      <c r="W219" s="43">
        <v>3647375.5432000002</v>
      </c>
      <c r="X219" s="43">
        <v>63775860.096100003</v>
      </c>
      <c r="Y219" s="48">
        <f t="shared" si="54"/>
        <v>141040227.17030001</v>
      </c>
    </row>
    <row r="220" spans="1:25" ht="24.9" customHeight="1" x14ac:dyDescent="0.25">
      <c r="A220" s="155"/>
      <c r="B220" s="150"/>
      <c r="C220" s="39">
        <v>19</v>
      </c>
      <c r="D220" s="43" t="s">
        <v>560</v>
      </c>
      <c r="E220" s="43">
        <v>129199024.8053</v>
      </c>
      <c r="F220" s="43">
        <v>0</v>
      </c>
      <c r="G220" s="43">
        <v>4064321.6091</v>
      </c>
      <c r="H220" s="43">
        <f t="shared" si="44"/>
        <v>2032160.80455</v>
      </c>
      <c r="I220" s="43">
        <f t="shared" si="50"/>
        <v>2032160.80455</v>
      </c>
      <c r="J220" s="43">
        <v>6278362.1637000004</v>
      </c>
      <c r="K220" s="53">
        <v>106052617.5942</v>
      </c>
      <c r="L220" s="48">
        <f t="shared" si="51"/>
        <v>243562165.36774999</v>
      </c>
      <c r="M220" s="47"/>
      <c r="N220" s="150"/>
      <c r="O220" s="49">
        <v>16</v>
      </c>
      <c r="P220" s="157"/>
      <c r="Q220" s="43" t="s">
        <v>561</v>
      </c>
      <c r="R220" s="43">
        <v>124049405.8716</v>
      </c>
      <c r="S220" s="43">
        <f t="shared" si="53"/>
        <v>-2620951.4900000002</v>
      </c>
      <c r="T220" s="43">
        <v>3902325.7461999999</v>
      </c>
      <c r="U220" s="43">
        <f t="shared" si="52"/>
        <v>1951162.8731</v>
      </c>
      <c r="V220" s="43">
        <f t="shared" si="42"/>
        <v>1951162.8731</v>
      </c>
      <c r="W220" s="43">
        <v>6028119.0003000004</v>
      </c>
      <c r="X220" s="43">
        <v>97511417.578099996</v>
      </c>
      <c r="Y220" s="48">
        <f t="shared" si="54"/>
        <v>226919153.83310002</v>
      </c>
    </row>
    <row r="221" spans="1:25" ht="24.9" customHeight="1" x14ac:dyDescent="0.25">
      <c r="A221" s="155"/>
      <c r="B221" s="150"/>
      <c r="C221" s="39">
        <v>20</v>
      </c>
      <c r="D221" s="43" t="s">
        <v>562</v>
      </c>
      <c r="E221" s="43">
        <v>102418063.39390001</v>
      </c>
      <c r="F221" s="43">
        <v>0</v>
      </c>
      <c r="G221" s="43">
        <v>3221850.5428999998</v>
      </c>
      <c r="H221" s="43">
        <f t="shared" si="44"/>
        <v>1610925.2714499999</v>
      </c>
      <c r="I221" s="43">
        <f t="shared" si="50"/>
        <v>1610925.2714499999</v>
      </c>
      <c r="J221" s="43">
        <v>4976954.7027000003</v>
      </c>
      <c r="K221" s="53">
        <v>88701204.464599997</v>
      </c>
      <c r="L221" s="48">
        <f t="shared" si="51"/>
        <v>197707147.83265001</v>
      </c>
      <c r="M221" s="47"/>
      <c r="N221" s="150"/>
      <c r="O221" s="49">
        <v>17</v>
      </c>
      <c r="P221" s="157"/>
      <c r="Q221" s="43" t="s">
        <v>563</v>
      </c>
      <c r="R221" s="43">
        <v>99950167.465499997</v>
      </c>
      <c r="S221" s="43">
        <f t="shared" si="53"/>
        <v>-2620951.4900000002</v>
      </c>
      <c r="T221" s="43">
        <v>3144215.8799000001</v>
      </c>
      <c r="U221" s="43">
        <f t="shared" si="52"/>
        <v>1572107.93995</v>
      </c>
      <c r="V221" s="43">
        <f t="shared" si="42"/>
        <v>1572107.93995</v>
      </c>
      <c r="W221" s="43">
        <v>4857028.5311000003</v>
      </c>
      <c r="X221" s="43">
        <v>75102593.625</v>
      </c>
      <c r="Y221" s="48">
        <f t="shared" si="54"/>
        <v>178860946.07155001</v>
      </c>
    </row>
    <row r="222" spans="1:25" ht="24.9" customHeight="1" x14ac:dyDescent="0.25">
      <c r="A222" s="155"/>
      <c r="B222" s="150"/>
      <c r="C222" s="39">
        <v>21</v>
      </c>
      <c r="D222" s="43" t="s">
        <v>564</v>
      </c>
      <c r="E222" s="43">
        <v>81226619.435000002</v>
      </c>
      <c r="F222" s="43">
        <v>0</v>
      </c>
      <c r="G222" s="43">
        <v>2555213.5946</v>
      </c>
      <c r="H222" s="43">
        <f t="shared" si="44"/>
        <v>1277606.7973</v>
      </c>
      <c r="I222" s="43">
        <f t="shared" si="50"/>
        <v>1277606.7973</v>
      </c>
      <c r="J222" s="43">
        <v>3947167.0542000001</v>
      </c>
      <c r="K222" s="53">
        <v>73653473.534500003</v>
      </c>
      <c r="L222" s="48">
        <f t="shared" si="51"/>
        <v>160104866.82099998</v>
      </c>
      <c r="M222" s="47"/>
      <c r="N222" s="151"/>
      <c r="O222" s="49">
        <v>18</v>
      </c>
      <c r="P222" s="158"/>
      <c r="Q222" s="43" t="s">
        <v>565</v>
      </c>
      <c r="R222" s="43">
        <v>117268027.6109</v>
      </c>
      <c r="S222" s="43">
        <f t="shared" si="53"/>
        <v>-2620951.4900000002</v>
      </c>
      <c r="T222" s="43">
        <v>3688998.2675000001</v>
      </c>
      <c r="U222" s="43">
        <f t="shared" si="52"/>
        <v>1844499.13375</v>
      </c>
      <c r="V222" s="43">
        <f t="shared" si="42"/>
        <v>1844499.13375</v>
      </c>
      <c r="W222" s="43">
        <v>5698581.3064000001</v>
      </c>
      <c r="X222" s="43">
        <v>87049735.608400002</v>
      </c>
      <c r="Y222" s="48">
        <f t="shared" si="54"/>
        <v>209239892.16945001</v>
      </c>
    </row>
    <row r="223" spans="1:25" ht="24.9" customHeight="1" x14ac:dyDescent="0.25">
      <c r="A223" s="155"/>
      <c r="B223" s="150"/>
      <c r="C223" s="39">
        <v>22</v>
      </c>
      <c r="D223" s="43" t="s">
        <v>566</v>
      </c>
      <c r="E223" s="43">
        <v>95440196.282800004</v>
      </c>
      <c r="F223" s="43">
        <v>0</v>
      </c>
      <c r="G223" s="43">
        <v>3002341.9504</v>
      </c>
      <c r="H223" s="43">
        <f t="shared" si="44"/>
        <v>1501170.9752</v>
      </c>
      <c r="I223" s="43">
        <f t="shared" si="50"/>
        <v>1501170.9752</v>
      </c>
      <c r="J223" s="43">
        <v>4637868.7311000004</v>
      </c>
      <c r="K223" s="53">
        <v>85131837.3442</v>
      </c>
      <c r="L223" s="48">
        <f t="shared" si="51"/>
        <v>186711073.33329999</v>
      </c>
      <c r="M223" s="47"/>
      <c r="N223" s="39"/>
      <c r="O223" s="163" t="s">
        <v>567</v>
      </c>
      <c r="P223" s="164"/>
      <c r="Q223" s="44"/>
      <c r="R223" s="44">
        <f>SUM(R205:R222)</f>
        <v>1859905098.1513996</v>
      </c>
      <c r="S223" s="44">
        <f>SUM(S205:S222)</f>
        <v>-47177126.820000023</v>
      </c>
      <c r="T223" s="44">
        <f>SUM(T205:T222)</f>
        <v>58508587.759199999</v>
      </c>
      <c r="U223" s="44">
        <f>SUM(U205:U222)</f>
        <v>29254293.8796</v>
      </c>
      <c r="V223" s="44">
        <f t="shared" si="42"/>
        <v>29254293.8796</v>
      </c>
      <c r="W223" s="44">
        <f>SUM(W205:W222)</f>
        <v>90381160.4912</v>
      </c>
      <c r="X223" s="44">
        <f>SUM(X205:X222)</f>
        <v>1486328695.4765003</v>
      </c>
      <c r="Y223" s="51">
        <f t="shared" si="54"/>
        <v>3418692121.1787</v>
      </c>
    </row>
    <row r="224" spans="1:25" ht="24.9" customHeight="1" x14ac:dyDescent="0.25">
      <c r="A224" s="155"/>
      <c r="B224" s="150"/>
      <c r="C224" s="39">
        <v>23</v>
      </c>
      <c r="D224" s="43" t="s">
        <v>568</v>
      </c>
      <c r="E224" s="43">
        <v>118604721.26890001</v>
      </c>
      <c r="F224" s="43">
        <v>0</v>
      </c>
      <c r="G224" s="43">
        <v>3731047.7560999999</v>
      </c>
      <c r="H224" s="43">
        <f t="shared" si="44"/>
        <v>1865523.8780499999</v>
      </c>
      <c r="I224" s="43">
        <f t="shared" si="50"/>
        <v>1865523.8780499999</v>
      </c>
      <c r="J224" s="43">
        <v>5763537.2680000002</v>
      </c>
      <c r="K224" s="53">
        <v>103208782.79700001</v>
      </c>
      <c r="L224" s="48">
        <f t="shared" si="51"/>
        <v>229442565.21195</v>
      </c>
      <c r="M224" s="47"/>
      <c r="N224" s="149">
        <v>29</v>
      </c>
      <c r="O224" s="49">
        <v>1</v>
      </c>
      <c r="P224" s="149" t="s">
        <v>113</v>
      </c>
      <c r="Q224" s="43" t="s">
        <v>569</v>
      </c>
      <c r="R224" s="43">
        <v>73287031.869299993</v>
      </c>
      <c r="S224" s="43">
        <f>-2734288.17</f>
        <v>-2734288.17</v>
      </c>
      <c r="T224" s="43">
        <v>2305451.3588</v>
      </c>
      <c r="U224" s="43">
        <v>0</v>
      </c>
      <c r="V224" s="43">
        <f t="shared" si="42"/>
        <v>2305451.3588</v>
      </c>
      <c r="W224" s="43">
        <v>3561346.7568000001</v>
      </c>
      <c r="X224" s="43">
        <v>61959725.3904</v>
      </c>
      <c r="Y224" s="48">
        <f t="shared" si="54"/>
        <v>138379267.20529997</v>
      </c>
    </row>
    <row r="225" spans="1:25" ht="24.9" customHeight="1" x14ac:dyDescent="0.25">
      <c r="A225" s="155"/>
      <c r="B225" s="150"/>
      <c r="C225" s="39">
        <v>24</v>
      </c>
      <c r="D225" s="43" t="s">
        <v>570</v>
      </c>
      <c r="E225" s="43">
        <v>97604735.301599994</v>
      </c>
      <c r="F225" s="43">
        <v>0</v>
      </c>
      <c r="G225" s="43">
        <v>3070433.6617999999</v>
      </c>
      <c r="H225" s="43">
        <f t="shared" si="44"/>
        <v>1535216.8308999999</v>
      </c>
      <c r="I225" s="43">
        <f t="shared" si="50"/>
        <v>1535216.8308999999</v>
      </c>
      <c r="J225" s="43">
        <v>4743053.4249999998</v>
      </c>
      <c r="K225" s="53">
        <v>76384110.4331</v>
      </c>
      <c r="L225" s="48">
        <f t="shared" si="51"/>
        <v>180267115.99059999</v>
      </c>
      <c r="M225" s="47"/>
      <c r="N225" s="150"/>
      <c r="O225" s="49">
        <v>2</v>
      </c>
      <c r="P225" s="150"/>
      <c r="Q225" s="43" t="s">
        <v>571</v>
      </c>
      <c r="R225" s="43">
        <v>73492612.136099994</v>
      </c>
      <c r="S225" s="43">
        <f t="shared" ref="S225:S253" si="55">-2734288.17</f>
        <v>-2734288.17</v>
      </c>
      <c r="T225" s="43">
        <v>2311918.4689000002</v>
      </c>
      <c r="U225" s="43">
        <v>0</v>
      </c>
      <c r="V225" s="43">
        <f t="shared" si="42"/>
        <v>2311918.4689000002</v>
      </c>
      <c r="W225" s="43">
        <v>3571336.8273999998</v>
      </c>
      <c r="X225" s="43">
        <v>60739900.959200002</v>
      </c>
      <c r="Y225" s="48">
        <f t="shared" si="54"/>
        <v>137381480.2216</v>
      </c>
    </row>
    <row r="226" spans="1:25" ht="24.9" customHeight="1" x14ac:dyDescent="0.25">
      <c r="A226" s="155"/>
      <c r="B226" s="151"/>
      <c r="C226" s="39">
        <v>25</v>
      </c>
      <c r="D226" s="43" t="s">
        <v>572</v>
      </c>
      <c r="E226" s="43">
        <v>93733978.769700006</v>
      </c>
      <c r="F226" s="43">
        <v>0</v>
      </c>
      <c r="G226" s="43">
        <v>2948668.0414</v>
      </c>
      <c r="H226" s="43">
        <f t="shared" si="44"/>
        <v>1474334.0207</v>
      </c>
      <c r="I226" s="43">
        <f t="shared" si="50"/>
        <v>1474334.0207</v>
      </c>
      <c r="J226" s="43">
        <v>4554955.9420999996</v>
      </c>
      <c r="K226" s="53">
        <v>73054541.999599993</v>
      </c>
      <c r="L226" s="48">
        <f t="shared" si="51"/>
        <v>172817810.73210001</v>
      </c>
      <c r="M226" s="47"/>
      <c r="N226" s="150"/>
      <c r="O226" s="49">
        <v>3</v>
      </c>
      <c r="P226" s="150"/>
      <c r="Q226" s="43" t="s">
        <v>573</v>
      </c>
      <c r="R226" s="43">
        <v>91559449.875799999</v>
      </c>
      <c r="S226" s="43">
        <f t="shared" si="55"/>
        <v>-2734288.17</v>
      </c>
      <c r="T226" s="43">
        <v>2880262.0702</v>
      </c>
      <c r="U226" s="43">
        <v>0</v>
      </c>
      <c r="V226" s="43">
        <f t="shared" si="42"/>
        <v>2880262.0702</v>
      </c>
      <c r="W226" s="43">
        <v>4449285.7951999996</v>
      </c>
      <c r="X226" s="43">
        <v>73940778.299199998</v>
      </c>
      <c r="Y226" s="48">
        <f t="shared" si="54"/>
        <v>170095487.87040001</v>
      </c>
    </row>
    <row r="227" spans="1:25" ht="24.9" customHeight="1" x14ac:dyDescent="0.25">
      <c r="A227" s="39"/>
      <c r="B227" s="162" t="s">
        <v>574</v>
      </c>
      <c r="C227" s="163"/>
      <c r="D227" s="44"/>
      <c r="E227" s="44">
        <f t="shared" ref="E227:L227" si="56">SUM(E202:E226)</f>
        <v>2400364672.8525</v>
      </c>
      <c r="F227" s="44">
        <f t="shared" si="56"/>
        <v>0</v>
      </c>
      <c r="G227" s="44">
        <f t="shared" si="56"/>
        <v>75510275.903400004</v>
      </c>
      <c r="H227" s="44">
        <f t="shared" si="56"/>
        <v>37755137.951700002</v>
      </c>
      <c r="I227" s="44">
        <f t="shared" si="56"/>
        <v>37755137.951700002</v>
      </c>
      <c r="J227" s="44">
        <f t="shared" si="56"/>
        <v>116644523.93300003</v>
      </c>
      <c r="K227" s="44">
        <f t="shared" si="56"/>
        <v>2017131237.1725998</v>
      </c>
      <c r="L227" s="44">
        <f t="shared" si="56"/>
        <v>4571895571.9097996</v>
      </c>
      <c r="M227" s="47"/>
      <c r="N227" s="150"/>
      <c r="O227" s="49">
        <v>4</v>
      </c>
      <c r="P227" s="150"/>
      <c r="Q227" s="43" t="s">
        <v>575</v>
      </c>
      <c r="R227" s="43">
        <v>80936529.931199998</v>
      </c>
      <c r="S227" s="43">
        <f t="shared" si="55"/>
        <v>-2734288.17</v>
      </c>
      <c r="T227" s="43">
        <v>2546088.0068999999</v>
      </c>
      <c r="U227" s="43">
        <v>0</v>
      </c>
      <c r="V227" s="43">
        <f t="shared" si="42"/>
        <v>2546088.0068999999</v>
      </c>
      <c r="W227" s="43">
        <v>3933070.2993999999</v>
      </c>
      <c r="X227" s="43">
        <v>61903045.700800002</v>
      </c>
      <c r="Y227" s="48">
        <f t="shared" si="54"/>
        <v>146584445.7683</v>
      </c>
    </row>
    <row r="228" spans="1:25" ht="24.9" customHeight="1" x14ac:dyDescent="0.25">
      <c r="A228" s="155"/>
      <c r="B228" s="149" t="s">
        <v>576</v>
      </c>
      <c r="C228" s="39">
        <v>1</v>
      </c>
      <c r="D228" s="43" t="s">
        <v>577</v>
      </c>
      <c r="E228" s="43">
        <v>106441210.4304</v>
      </c>
      <c r="F228" s="53">
        <f>-3462623.7374</f>
        <v>-3462623.7374</v>
      </c>
      <c r="G228" s="43">
        <v>3348410.0386999999</v>
      </c>
      <c r="H228" s="43">
        <v>0</v>
      </c>
      <c r="I228" s="43">
        <f t="shared" ref="I228:I259" si="57">G228-H228</f>
        <v>3348410.0386999999</v>
      </c>
      <c r="J228" s="43">
        <v>5172457.5261000004</v>
      </c>
      <c r="K228" s="53">
        <v>83888270.3583</v>
      </c>
      <c r="L228" s="48">
        <f t="shared" ref="L228:L240" si="58">E228+F228+I228+J228+K228</f>
        <v>195387724.61610001</v>
      </c>
      <c r="M228" s="47"/>
      <c r="N228" s="150"/>
      <c r="O228" s="49">
        <v>5</v>
      </c>
      <c r="P228" s="150"/>
      <c r="Q228" s="43" t="s">
        <v>578</v>
      </c>
      <c r="R228" s="43">
        <v>76591352.312399998</v>
      </c>
      <c r="S228" s="43">
        <f t="shared" si="55"/>
        <v>-2734288.17</v>
      </c>
      <c r="T228" s="43">
        <v>2409398.1261999998</v>
      </c>
      <c r="U228" s="43">
        <v>0</v>
      </c>
      <c r="V228" s="43">
        <f t="shared" si="42"/>
        <v>2409398.1261999998</v>
      </c>
      <c r="W228" s="43">
        <v>3721918.5605000001</v>
      </c>
      <c r="X228" s="43">
        <v>61084177.592500001</v>
      </c>
      <c r="Y228" s="48">
        <f t="shared" si="54"/>
        <v>141072558.42159998</v>
      </c>
    </row>
    <row r="229" spans="1:25" ht="24.9" customHeight="1" x14ac:dyDescent="0.25">
      <c r="A229" s="155"/>
      <c r="B229" s="150"/>
      <c r="C229" s="39">
        <v>2</v>
      </c>
      <c r="D229" s="43" t="s">
        <v>579</v>
      </c>
      <c r="E229" s="43">
        <v>99948129.342500001</v>
      </c>
      <c r="F229" s="53">
        <f>-3395745.0022</f>
        <v>-3395745.0022</v>
      </c>
      <c r="G229" s="43">
        <v>3144151.7650000001</v>
      </c>
      <c r="H229" s="43">
        <v>0</v>
      </c>
      <c r="I229" s="43">
        <f t="shared" si="57"/>
        <v>3144151.7650000001</v>
      </c>
      <c r="J229" s="43">
        <v>4856929.4895000001</v>
      </c>
      <c r="K229" s="53">
        <v>84677587.517399997</v>
      </c>
      <c r="L229" s="48">
        <f t="shared" si="58"/>
        <v>189231053.11219999</v>
      </c>
      <c r="M229" s="47"/>
      <c r="N229" s="150"/>
      <c r="O229" s="49">
        <v>6</v>
      </c>
      <c r="P229" s="150"/>
      <c r="Q229" s="43" t="s">
        <v>580</v>
      </c>
      <c r="R229" s="43">
        <v>87233788.336999997</v>
      </c>
      <c r="S229" s="43">
        <f t="shared" si="55"/>
        <v>-2734288.17</v>
      </c>
      <c r="T229" s="43">
        <v>2744186.1230000001</v>
      </c>
      <c r="U229" s="43">
        <v>0</v>
      </c>
      <c r="V229" s="43">
        <f t="shared" si="42"/>
        <v>2744186.1230000001</v>
      </c>
      <c r="W229" s="43">
        <v>4239082.4304999998</v>
      </c>
      <c r="X229" s="43">
        <v>72159001.389799997</v>
      </c>
      <c r="Y229" s="48">
        <f t="shared" si="54"/>
        <v>163641770.1103</v>
      </c>
    </row>
    <row r="230" spans="1:25" ht="24.9" customHeight="1" x14ac:dyDescent="0.25">
      <c r="A230" s="155"/>
      <c r="B230" s="150"/>
      <c r="C230" s="39">
        <v>3</v>
      </c>
      <c r="D230" s="43" t="s">
        <v>581</v>
      </c>
      <c r="E230" s="43">
        <v>100808544.14489999</v>
      </c>
      <c r="F230" s="53">
        <f>-3404607.2747</f>
        <v>-3404607.2747</v>
      </c>
      <c r="G230" s="43">
        <v>3171218.5518</v>
      </c>
      <c r="H230" s="43">
        <v>0</v>
      </c>
      <c r="I230" s="43">
        <f t="shared" si="57"/>
        <v>3171218.5518</v>
      </c>
      <c r="J230" s="43">
        <v>4898740.9177000001</v>
      </c>
      <c r="K230" s="53">
        <v>84752030.072699994</v>
      </c>
      <c r="L230" s="48">
        <f t="shared" si="58"/>
        <v>190225926.41239998</v>
      </c>
      <c r="M230" s="47"/>
      <c r="N230" s="150"/>
      <c r="O230" s="49">
        <v>7</v>
      </c>
      <c r="P230" s="150"/>
      <c r="Q230" s="43" t="s">
        <v>582</v>
      </c>
      <c r="R230" s="43">
        <v>73114875.518000007</v>
      </c>
      <c r="S230" s="43">
        <f t="shared" si="55"/>
        <v>-2734288.17</v>
      </c>
      <c r="T230" s="43">
        <v>2300035.6926000002</v>
      </c>
      <c r="U230" s="43">
        <v>0</v>
      </c>
      <c r="V230" s="43">
        <f t="shared" si="42"/>
        <v>2300035.6926000002</v>
      </c>
      <c r="W230" s="43">
        <v>3552980.9048000001</v>
      </c>
      <c r="X230" s="43">
        <v>63192468.269400001</v>
      </c>
      <c r="Y230" s="48">
        <f t="shared" si="54"/>
        <v>139426072.2148</v>
      </c>
    </row>
    <row r="231" spans="1:25" ht="24.9" customHeight="1" x14ac:dyDescent="0.25">
      <c r="A231" s="155"/>
      <c r="B231" s="150"/>
      <c r="C231" s="39">
        <v>4</v>
      </c>
      <c r="D231" s="43" t="s">
        <v>95</v>
      </c>
      <c r="E231" s="43">
        <v>97207605.193100005</v>
      </c>
      <c r="F231" s="53">
        <f>-3367517.6035</f>
        <v>-3367517.6035000002</v>
      </c>
      <c r="G231" s="43">
        <v>3057940.8084</v>
      </c>
      <c r="H231" s="43">
        <v>0</v>
      </c>
      <c r="I231" s="43">
        <f t="shared" si="57"/>
        <v>3057940.8084</v>
      </c>
      <c r="J231" s="43">
        <v>4723755.0855</v>
      </c>
      <c r="K231" s="53">
        <v>79869664.216600001</v>
      </c>
      <c r="L231" s="48">
        <f t="shared" si="58"/>
        <v>181491447.7001</v>
      </c>
      <c r="M231" s="47"/>
      <c r="N231" s="150"/>
      <c r="O231" s="49">
        <v>8</v>
      </c>
      <c r="P231" s="150"/>
      <c r="Q231" s="43" t="s">
        <v>583</v>
      </c>
      <c r="R231" s="43">
        <v>75933551.800400004</v>
      </c>
      <c r="S231" s="43">
        <f t="shared" si="55"/>
        <v>-2734288.17</v>
      </c>
      <c r="T231" s="43">
        <v>2388705.1461999998</v>
      </c>
      <c r="U231" s="43">
        <v>0</v>
      </c>
      <c r="V231" s="43">
        <f t="shared" si="42"/>
        <v>2388705.1461999998</v>
      </c>
      <c r="W231" s="43">
        <v>3689953.0726999999</v>
      </c>
      <c r="X231" s="43">
        <v>61933565.533699997</v>
      </c>
      <c r="Y231" s="48">
        <f t="shared" si="54"/>
        <v>141211487.38299999</v>
      </c>
    </row>
    <row r="232" spans="1:25" ht="24.9" customHeight="1" x14ac:dyDescent="0.25">
      <c r="A232" s="155"/>
      <c r="B232" s="150"/>
      <c r="C232" s="39">
        <v>5</v>
      </c>
      <c r="D232" s="43" t="s">
        <v>584</v>
      </c>
      <c r="E232" s="43">
        <v>96892161.163200006</v>
      </c>
      <c r="F232" s="53">
        <f>-3364268.53</f>
        <v>-3364268.53</v>
      </c>
      <c r="G232" s="43">
        <v>3048017.6220999998</v>
      </c>
      <c r="H232" s="43">
        <v>0</v>
      </c>
      <c r="I232" s="43">
        <f t="shared" si="57"/>
        <v>3048017.6220999998</v>
      </c>
      <c r="J232" s="43">
        <v>4708426.2401999999</v>
      </c>
      <c r="K232" s="53">
        <v>82902592.793099999</v>
      </c>
      <c r="L232" s="48">
        <f t="shared" si="58"/>
        <v>184186929.2886</v>
      </c>
      <c r="M232" s="47"/>
      <c r="N232" s="150"/>
      <c r="O232" s="49">
        <v>9</v>
      </c>
      <c r="P232" s="150"/>
      <c r="Q232" s="43" t="s">
        <v>585</v>
      </c>
      <c r="R232" s="43">
        <v>74684415.913499996</v>
      </c>
      <c r="S232" s="43">
        <f t="shared" si="55"/>
        <v>-2734288.17</v>
      </c>
      <c r="T232" s="43">
        <v>2349410.0355000002</v>
      </c>
      <c r="U232" s="43">
        <v>0</v>
      </c>
      <c r="V232" s="43">
        <f t="shared" si="42"/>
        <v>2349410.0355000002</v>
      </c>
      <c r="W232" s="43">
        <v>3629251.9374000002</v>
      </c>
      <c r="X232" s="43">
        <v>61675196.578199998</v>
      </c>
      <c r="Y232" s="48">
        <f t="shared" si="54"/>
        <v>139603986.29460001</v>
      </c>
    </row>
    <row r="233" spans="1:25" ht="24.9" customHeight="1" x14ac:dyDescent="0.25">
      <c r="A233" s="155"/>
      <c r="B233" s="150"/>
      <c r="C233" s="39">
        <v>6</v>
      </c>
      <c r="D233" s="43" t="s">
        <v>586</v>
      </c>
      <c r="E233" s="43">
        <v>100708934.83230001</v>
      </c>
      <c r="F233" s="53">
        <f>-3403581.2988</f>
        <v>-3403581.2988</v>
      </c>
      <c r="G233" s="43">
        <v>3168085.0586000001</v>
      </c>
      <c r="H233" s="43">
        <v>0</v>
      </c>
      <c r="I233" s="43">
        <f t="shared" si="57"/>
        <v>3168085.0586000001</v>
      </c>
      <c r="J233" s="43">
        <v>4893900.4528000001</v>
      </c>
      <c r="K233" s="53">
        <v>80897972.659500003</v>
      </c>
      <c r="L233" s="48">
        <f t="shared" si="58"/>
        <v>186265311.7044</v>
      </c>
      <c r="M233" s="47"/>
      <c r="N233" s="150"/>
      <c r="O233" s="49">
        <v>10</v>
      </c>
      <c r="P233" s="150"/>
      <c r="Q233" s="43" t="s">
        <v>587</v>
      </c>
      <c r="R233" s="43">
        <v>84781570.247600004</v>
      </c>
      <c r="S233" s="43">
        <f t="shared" si="55"/>
        <v>-2734288.17</v>
      </c>
      <c r="T233" s="43">
        <v>2667044.6508999998</v>
      </c>
      <c r="U233" s="43">
        <v>0</v>
      </c>
      <c r="V233" s="43">
        <f t="shared" si="42"/>
        <v>2667044.6508999998</v>
      </c>
      <c r="W233" s="43">
        <v>4119918.1156000001</v>
      </c>
      <c r="X233" s="43">
        <v>71074336.218400002</v>
      </c>
      <c r="Y233" s="48">
        <f t="shared" si="54"/>
        <v>159908581.0625</v>
      </c>
    </row>
    <row r="234" spans="1:25" ht="24.9" customHeight="1" x14ac:dyDescent="0.25">
      <c r="A234" s="155"/>
      <c r="B234" s="150"/>
      <c r="C234" s="39">
        <v>7</v>
      </c>
      <c r="D234" s="43" t="s">
        <v>588</v>
      </c>
      <c r="E234" s="43">
        <v>117670718.36579999</v>
      </c>
      <c r="F234" s="53">
        <f>-3578287.6692</f>
        <v>-3578287.6691999999</v>
      </c>
      <c r="G234" s="43">
        <v>3701666.0469</v>
      </c>
      <c r="H234" s="43">
        <v>0</v>
      </c>
      <c r="I234" s="43">
        <f t="shared" si="57"/>
        <v>3701666.0469</v>
      </c>
      <c r="J234" s="43">
        <v>5718149.8627000004</v>
      </c>
      <c r="K234" s="53">
        <v>94042331.790399998</v>
      </c>
      <c r="L234" s="48">
        <f t="shared" si="58"/>
        <v>217554578.39660001</v>
      </c>
      <c r="M234" s="47"/>
      <c r="N234" s="150"/>
      <c r="O234" s="49">
        <v>11</v>
      </c>
      <c r="P234" s="150"/>
      <c r="Q234" s="43" t="s">
        <v>589</v>
      </c>
      <c r="R234" s="43">
        <v>89769322.305999994</v>
      </c>
      <c r="S234" s="43">
        <f t="shared" si="55"/>
        <v>-2734288.17</v>
      </c>
      <c r="T234" s="43">
        <v>2823948.5323999999</v>
      </c>
      <c r="U234" s="43">
        <v>0</v>
      </c>
      <c r="V234" s="43">
        <f t="shared" ref="V234:V297" si="59">T234-U234</f>
        <v>2823948.5323999999</v>
      </c>
      <c r="W234" s="43">
        <v>4362295.4389000004</v>
      </c>
      <c r="X234" s="43">
        <v>76663664.129099995</v>
      </c>
      <c r="Y234" s="48">
        <f t="shared" si="54"/>
        <v>170884942.23639998</v>
      </c>
    </row>
    <row r="235" spans="1:25" ht="24.9" customHeight="1" x14ac:dyDescent="0.25">
      <c r="A235" s="155"/>
      <c r="B235" s="150"/>
      <c r="C235" s="39">
        <v>8</v>
      </c>
      <c r="D235" s="43" t="s">
        <v>590</v>
      </c>
      <c r="E235" s="43">
        <v>104229587.2695</v>
      </c>
      <c r="F235" s="53">
        <f>-3439844.0189</f>
        <v>-3439844.0189</v>
      </c>
      <c r="G235" s="43">
        <v>3278837.1622000001</v>
      </c>
      <c r="H235" s="43">
        <v>0</v>
      </c>
      <c r="I235" s="43">
        <f t="shared" si="57"/>
        <v>3278837.1622000001</v>
      </c>
      <c r="J235" s="43">
        <v>5064984.8017999995</v>
      </c>
      <c r="K235" s="53">
        <v>83779270.955200002</v>
      </c>
      <c r="L235" s="48">
        <f t="shared" si="58"/>
        <v>192912836.16979998</v>
      </c>
      <c r="M235" s="47"/>
      <c r="N235" s="150"/>
      <c r="O235" s="49">
        <v>12</v>
      </c>
      <c r="P235" s="150"/>
      <c r="Q235" s="43" t="s">
        <v>591</v>
      </c>
      <c r="R235" s="43">
        <v>103752649.50399999</v>
      </c>
      <c r="S235" s="43">
        <f t="shared" si="55"/>
        <v>-2734288.17</v>
      </c>
      <c r="T235" s="43">
        <v>3263833.7326000002</v>
      </c>
      <c r="U235" s="43">
        <v>0</v>
      </c>
      <c r="V235" s="43">
        <f t="shared" si="59"/>
        <v>3263833.7326000002</v>
      </c>
      <c r="W235" s="43">
        <v>5041808.2489999998</v>
      </c>
      <c r="X235" s="43">
        <v>80027789.410400003</v>
      </c>
      <c r="Y235" s="48">
        <f t="shared" si="54"/>
        <v>189351792.72600001</v>
      </c>
    </row>
    <row r="236" spans="1:25" ht="24.9" customHeight="1" x14ac:dyDescent="0.25">
      <c r="A236" s="155"/>
      <c r="B236" s="150"/>
      <c r="C236" s="39">
        <v>9</v>
      </c>
      <c r="D236" s="43" t="s">
        <v>592</v>
      </c>
      <c r="E236" s="43">
        <v>94302804.903300002</v>
      </c>
      <c r="F236" s="53">
        <f>-3337598.1605</f>
        <v>-3337598.1605000002</v>
      </c>
      <c r="G236" s="43">
        <v>2966562.08</v>
      </c>
      <c r="H236" s="43">
        <v>0</v>
      </c>
      <c r="I236" s="43">
        <f t="shared" si="57"/>
        <v>2966562.08</v>
      </c>
      <c r="J236" s="43">
        <v>4582597.7643999998</v>
      </c>
      <c r="K236" s="53">
        <v>78914022.042400002</v>
      </c>
      <c r="L236" s="48">
        <f t="shared" si="58"/>
        <v>177428388.62959999</v>
      </c>
      <c r="M236" s="47"/>
      <c r="N236" s="150"/>
      <c r="O236" s="49">
        <v>13</v>
      </c>
      <c r="P236" s="150"/>
      <c r="Q236" s="43" t="s">
        <v>593</v>
      </c>
      <c r="R236" s="43">
        <v>96712434.7623</v>
      </c>
      <c r="S236" s="43">
        <f t="shared" si="55"/>
        <v>-2734288.17</v>
      </c>
      <c r="T236" s="43">
        <v>3042363.8187000002</v>
      </c>
      <c r="U236" s="43">
        <v>0</v>
      </c>
      <c r="V236" s="43">
        <f t="shared" si="59"/>
        <v>3042363.8187000002</v>
      </c>
      <c r="W236" s="43">
        <v>4699692.5253999997</v>
      </c>
      <c r="X236" s="43">
        <v>74473987.231099993</v>
      </c>
      <c r="Y236" s="48">
        <f t="shared" si="54"/>
        <v>176194190.16749999</v>
      </c>
    </row>
    <row r="237" spans="1:25" ht="24.9" customHeight="1" x14ac:dyDescent="0.25">
      <c r="A237" s="155"/>
      <c r="B237" s="150"/>
      <c r="C237" s="39">
        <v>10</v>
      </c>
      <c r="D237" s="43" t="s">
        <v>594</v>
      </c>
      <c r="E237" s="43">
        <v>130986188.0661</v>
      </c>
      <c r="F237" s="53">
        <f>-3715437.0071</f>
        <v>-3715437.0071</v>
      </c>
      <c r="G237" s="43">
        <v>4120541.8961</v>
      </c>
      <c r="H237" s="43">
        <v>0</v>
      </c>
      <c r="I237" s="43">
        <f t="shared" si="57"/>
        <v>4120541.8961</v>
      </c>
      <c r="J237" s="43">
        <v>6365208.4709000001</v>
      </c>
      <c r="K237" s="53">
        <v>97186036.056600004</v>
      </c>
      <c r="L237" s="48">
        <f t="shared" si="58"/>
        <v>234942537.4826</v>
      </c>
      <c r="M237" s="47"/>
      <c r="N237" s="150"/>
      <c r="O237" s="49">
        <v>14</v>
      </c>
      <c r="P237" s="150"/>
      <c r="Q237" s="43" t="s">
        <v>595</v>
      </c>
      <c r="R237" s="43">
        <v>84303289.922399998</v>
      </c>
      <c r="S237" s="43">
        <f t="shared" si="55"/>
        <v>-2734288.17</v>
      </c>
      <c r="T237" s="43">
        <v>2651998.9874</v>
      </c>
      <c r="U237" s="43">
        <v>0</v>
      </c>
      <c r="V237" s="43">
        <f t="shared" si="59"/>
        <v>2651998.9874</v>
      </c>
      <c r="W237" s="43">
        <v>4096676.3218</v>
      </c>
      <c r="X237" s="43">
        <v>71509849.388999999</v>
      </c>
      <c r="Y237" s="48">
        <f t="shared" si="54"/>
        <v>159827526.45059997</v>
      </c>
    </row>
    <row r="238" spans="1:25" ht="24.9" customHeight="1" x14ac:dyDescent="0.25">
      <c r="A238" s="155"/>
      <c r="B238" s="150"/>
      <c r="C238" s="39">
        <v>11</v>
      </c>
      <c r="D238" s="43" t="s">
        <v>596</v>
      </c>
      <c r="E238" s="43">
        <v>101617128.7411</v>
      </c>
      <c r="F238" s="53">
        <f>-3412935.696</f>
        <v>-3412935.696</v>
      </c>
      <c r="G238" s="43">
        <v>3196654.8727000002</v>
      </c>
      <c r="H238" s="43">
        <v>0</v>
      </c>
      <c r="I238" s="43">
        <f t="shared" si="57"/>
        <v>3196654.8727000002</v>
      </c>
      <c r="J238" s="43">
        <v>4938033.6826999998</v>
      </c>
      <c r="K238" s="53">
        <v>83388164.948799998</v>
      </c>
      <c r="L238" s="48">
        <f t="shared" si="58"/>
        <v>189727046.54930001</v>
      </c>
      <c r="M238" s="47"/>
      <c r="N238" s="150"/>
      <c r="O238" s="49">
        <v>15</v>
      </c>
      <c r="P238" s="150"/>
      <c r="Q238" s="43" t="s">
        <v>597</v>
      </c>
      <c r="R238" s="43">
        <v>66247317.143700004</v>
      </c>
      <c r="S238" s="43">
        <f t="shared" si="55"/>
        <v>-2734288.17</v>
      </c>
      <c r="T238" s="43">
        <v>2083997.1742</v>
      </c>
      <c r="U238" s="43">
        <v>0</v>
      </c>
      <c r="V238" s="43">
        <f t="shared" si="59"/>
        <v>2083997.1742</v>
      </c>
      <c r="W238" s="43">
        <v>3219255.3313000002</v>
      </c>
      <c r="X238" s="43">
        <v>55639536.296899997</v>
      </c>
      <c r="Y238" s="48">
        <f t="shared" si="54"/>
        <v>124455817.77610001</v>
      </c>
    </row>
    <row r="239" spans="1:25" ht="24.9" customHeight="1" x14ac:dyDescent="0.25">
      <c r="A239" s="155"/>
      <c r="B239" s="150"/>
      <c r="C239" s="39">
        <v>12</v>
      </c>
      <c r="D239" s="43" t="s">
        <v>598</v>
      </c>
      <c r="E239" s="43">
        <v>112126695.8211</v>
      </c>
      <c r="F239" s="53">
        <f>-3521184.237</f>
        <v>-3521184.2370000002</v>
      </c>
      <c r="G239" s="43">
        <v>3527263.1002000002</v>
      </c>
      <c r="H239" s="43">
        <v>0</v>
      </c>
      <c r="I239" s="43">
        <f t="shared" si="57"/>
        <v>3527263.1002000002</v>
      </c>
      <c r="J239" s="43">
        <v>5448740.8525999999</v>
      </c>
      <c r="K239" s="53">
        <v>91092565.721499994</v>
      </c>
      <c r="L239" s="48">
        <f t="shared" si="58"/>
        <v>208674081.25839996</v>
      </c>
      <c r="M239" s="47"/>
      <c r="N239" s="150"/>
      <c r="O239" s="49">
        <v>16</v>
      </c>
      <c r="P239" s="150"/>
      <c r="Q239" s="43" t="s">
        <v>337</v>
      </c>
      <c r="R239" s="43">
        <v>85365937.922600001</v>
      </c>
      <c r="S239" s="43">
        <f t="shared" si="55"/>
        <v>-2734288.17</v>
      </c>
      <c r="T239" s="43">
        <v>2685427.5928000002</v>
      </c>
      <c r="U239" s="43">
        <v>0</v>
      </c>
      <c r="V239" s="43">
        <f t="shared" si="59"/>
        <v>2685427.5928000002</v>
      </c>
      <c r="W239" s="43">
        <v>4148315.1713999999</v>
      </c>
      <c r="X239" s="43">
        <v>65278313.143399999</v>
      </c>
      <c r="Y239" s="48">
        <f t="shared" si="54"/>
        <v>154743705.6602</v>
      </c>
    </row>
    <row r="240" spans="1:25" ht="24.9" customHeight="1" x14ac:dyDescent="0.25">
      <c r="A240" s="155"/>
      <c r="B240" s="151"/>
      <c r="C240" s="39">
        <v>13</v>
      </c>
      <c r="D240" s="43" t="s">
        <v>599</v>
      </c>
      <c r="E240" s="43">
        <v>122806553.33589999</v>
      </c>
      <c r="F240" s="53">
        <f>-3631186.7694</f>
        <v>-3631186.7694000001</v>
      </c>
      <c r="G240" s="43">
        <v>3863228.2960999999</v>
      </c>
      <c r="H240" s="43">
        <v>0</v>
      </c>
      <c r="I240" s="43">
        <f t="shared" si="57"/>
        <v>3863228.2960999999</v>
      </c>
      <c r="J240" s="43">
        <v>5967723.2012999998</v>
      </c>
      <c r="K240" s="53">
        <v>97631076.582499996</v>
      </c>
      <c r="L240" s="48">
        <f t="shared" si="58"/>
        <v>226637394.64639997</v>
      </c>
      <c r="M240" s="47"/>
      <c r="N240" s="150"/>
      <c r="O240" s="49">
        <v>17</v>
      </c>
      <c r="P240" s="150"/>
      <c r="Q240" s="43" t="s">
        <v>600</v>
      </c>
      <c r="R240" s="43">
        <v>75261745.944000006</v>
      </c>
      <c r="S240" s="43">
        <f t="shared" si="55"/>
        <v>-2734288.17</v>
      </c>
      <c r="T240" s="43">
        <v>2367571.5883999998</v>
      </c>
      <c r="U240" s="43">
        <v>0</v>
      </c>
      <c r="V240" s="43">
        <f t="shared" si="59"/>
        <v>2367571.5883999998</v>
      </c>
      <c r="W240" s="43">
        <v>3657307.0022</v>
      </c>
      <c r="X240" s="43">
        <v>59675097.901299998</v>
      </c>
      <c r="Y240" s="48">
        <f t="shared" si="54"/>
        <v>138227434.26590002</v>
      </c>
    </row>
    <row r="241" spans="1:25" ht="24.9" customHeight="1" x14ac:dyDescent="0.25">
      <c r="A241" s="39"/>
      <c r="B241" s="162" t="s">
        <v>601</v>
      </c>
      <c r="C241" s="163"/>
      <c r="D241" s="44"/>
      <c r="E241" s="44">
        <f>SUM(E228:E240)</f>
        <v>1385746261.6092002</v>
      </c>
      <c r="F241" s="44">
        <f>SUM(F228:F240)</f>
        <v>-45034817.004700005</v>
      </c>
      <c r="G241" s="44">
        <f>SUM(G228:G240)</f>
        <v>43592577.298799992</v>
      </c>
      <c r="H241" s="44">
        <f>SUM(H228:H240)</f>
        <v>0</v>
      </c>
      <c r="I241" s="44">
        <f t="shared" si="57"/>
        <v>43592577.298799992</v>
      </c>
      <c r="J241" s="44">
        <f>SUM(J228:J240)</f>
        <v>67339648.348199993</v>
      </c>
      <c r="K241" s="44">
        <f>SUM(K228:K240)</f>
        <v>1123021585.7149999</v>
      </c>
      <c r="L241" s="44">
        <f>SUM(L228:L240)</f>
        <v>2574665255.9664998</v>
      </c>
      <c r="M241" s="47"/>
      <c r="N241" s="150"/>
      <c r="O241" s="49">
        <v>18</v>
      </c>
      <c r="P241" s="150"/>
      <c r="Q241" s="43" t="s">
        <v>602</v>
      </c>
      <c r="R241" s="43">
        <v>78461184.936199993</v>
      </c>
      <c r="S241" s="43">
        <f t="shared" si="55"/>
        <v>-2734288.17</v>
      </c>
      <c r="T241" s="43">
        <v>2468219.0123999999</v>
      </c>
      <c r="U241" s="43">
        <v>0</v>
      </c>
      <c r="V241" s="43">
        <f t="shared" si="59"/>
        <v>2468219.0123999999</v>
      </c>
      <c r="W241" s="43">
        <v>3812782.1442</v>
      </c>
      <c r="X241" s="43">
        <v>66866959.258500002</v>
      </c>
      <c r="Y241" s="48">
        <f t="shared" si="54"/>
        <v>148874857.18129998</v>
      </c>
    </row>
    <row r="242" spans="1:25" ht="24.9" customHeight="1" x14ac:dyDescent="0.25">
      <c r="A242" s="155">
        <v>12</v>
      </c>
      <c r="B242" s="149" t="s">
        <v>603</v>
      </c>
      <c r="C242" s="39">
        <v>1</v>
      </c>
      <c r="D242" s="43" t="s">
        <v>604</v>
      </c>
      <c r="E242" s="43">
        <v>127499301.9481</v>
      </c>
      <c r="F242" s="43">
        <v>0</v>
      </c>
      <c r="G242" s="43">
        <v>4010852.0077999998</v>
      </c>
      <c r="H242" s="43">
        <f t="shared" ref="H242:H259" si="60">G242/2</f>
        <v>2005426.0038999999</v>
      </c>
      <c r="I242" s="43">
        <f t="shared" si="57"/>
        <v>2005426.0038999999</v>
      </c>
      <c r="J242" s="43">
        <v>6195764.9791999999</v>
      </c>
      <c r="K242" s="53">
        <v>95434238.243599996</v>
      </c>
      <c r="L242" s="48">
        <f t="shared" ref="L242:L259" si="61">E242+F242+I242+J242+K242</f>
        <v>231134731.17479998</v>
      </c>
      <c r="M242" s="47"/>
      <c r="N242" s="150"/>
      <c r="O242" s="49">
        <v>19</v>
      </c>
      <c r="P242" s="150"/>
      <c r="Q242" s="43" t="s">
        <v>605</v>
      </c>
      <c r="R242" s="43">
        <v>83144877.546299994</v>
      </c>
      <c r="S242" s="43">
        <f t="shared" si="55"/>
        <v>-2734288.17</v>
      </c>
      <c r="T242" s="43">
        <v>2615557.8418999999</v>
      </c>
      <c r="U242" s="43">
        <v>0</v>
      </c>
      <c r="V242" s="43">
        <f t="shared" si="59"/>
        <v>2615557.8418999999</v>
      </c>
      <c r="W242" s="43">
        <v>4040383.8502000002</v>
      </c>
      <c r="X242" s="43">
        <v>66377511.568400003</v>
      </c>
      <c r="Y242" s="48">
        <f t="shared" si="54"/>
        <v>153444042.63679999</v>
      </c>
    </row>
    <row r="243" spans="1:25" ht="24.9" customHeight="1" x14ac:dyDescent="0.25">
      <c r="A243" s="155"/>
      <c r="B243" s="150"/>
      <c r="C243" s="39">
        <v>2</v>
      </c>
      <c r="D243" s="43" t="s">
        <v>606</v>
      </c>
      <c r="E243" s="43">
        <v>121096593.20190001</v>
      </c>
      <c r="F243" s="43">
        <v>0</v>
      </c>
      <c r="G243" s="43">
        <v>3809436.6523000002</v>
      </c>
      <c r="H243" s="43">
        <f t="shared" si="60"/>
        <v>1904718.3261500001</v>
      </c>
      <c r="I243" s="43">
        <f t="shared" si="57"/>
        <v>1904718.3261500001</v>
      </c>
      <c r="J243" s="43">
        <v>5884628.5416000001</v>
      </c>
      <c r="K243" s="53">
        <v>107995652.41869999</v>
      </c>
      <c r="L243" s="48">
        <f t="shared" si="61"/>
        <v>236881592.48835</v>
      </c>
      <c r="M243" s="47"/>
      <c r="N243" s="150"/>
      <c r="O243" s="49">
        <v>20</v>
      </c>
      <c r="P243" s="150"/>
      <c r="Q243" s="43" t="s">
        <v>345</v>
      </c>
      <c r="R243" s="43">
        <v>82284143.156599998</v>
      </c>
      <c r="S243" s="43">
        <f t="shared" si="55"/>
        <v>-2734288.17</v>
      </c>
      <c r="T243" s="43">
        <v>2588481.0014999998</v>
      </c>
      <c r="U243" s="43">
        <v>0</v>
      </c>
      <c r="V243" s="43">
        <f t="shared" si="59"/>
        <v>2588481.0014999998</v>
      </c>
      <c r="W243" s="43">
        <v>3998556.8919000002</v>
      </c>
      <c r="X243" s="43">
        <v>68951835.248899996</v>
      </c>
      <c r="Y243" s="48">
        <f t="shared" si="54"/>
        <v>155088728.12889999</v>
      </c>
    </row>
    <row r="244" spans="1:25" ht="24.9" customHeight="1" x14ac:dyDescent="0.25">
      <c r="A244" s="155"/>
      <c r="B244" s="150"/>
      <c r="C244" s="39">
        <v>3</v>
      </c>
      <c r="D244" s="43" t="s">
        <v>607</v>
      </c>
      <c r="E244" s="43">
        <v>80131833.720200002</v>
      </c>
      <c r="F244" s="43">
        <v>0</v>
      </c>
      <c r="G244" s="43">
        <v>2520774.0063</v>
      </c>
      <c r="H244" s="43">
        <f t="shared" si="60"/>
        <v>1260387.00315</v>
      </c>
      <c r="I244" s="43">
        <f t="shared" si="57"/>
        <v>1260387.00315</v>
      </c>
      <c r="J244" s="43">
        <v>3893966.4884000001</v>
      </c>
      <c r="K244" s="53">
        <v>70114080.603699997</v>
      </c>
      <c r="L244" s="48">
        <f t="shared" si="61"/>
        <v>155400267.81545001</v>
      </c>
      <c r="M244" s="47"/>
      <c r="N244" s="150"/>
      <c r="O244" s="49">
        <v>21</v>
      </c>
      <c r="P244" s="150"/>
      <c r="Q244" s="43" t="s">
        <v>608</v>
      </c>
      <c r="R244" s="43">
        <v>89028341.767700002</v>
      </c>
      <c r="S244" s="43">
        <f t="shared" si="55"/>
        <v>-2734288.17</v>
      </c>
      <c r="T244" s="43">
        <v>2800638.8887999998</v>
      </c>
      <c r="U244" s="43">
        <v>0</v>
      </c>
      <c r="V244" s="43">
        <f t="shared" si="59"/>
        <v>2800638.8887999998</v>
      </c>
      <c r="W244" s="43">
        <v>4326287.8592999997</v>
      </c>
      <c r="X244" s="43">
        <v>72843840.602500007</v>
      </c>
      <c r="Y244" s="48">
        <f t="shared" si="54"/>
        <v>166264820.9483</v>
      </c>
    </row>
    <row r="245" spans="1:25" ht="24.9" customHeight="1" x14ac:dyDescent="0.25">
      <c r="A245" s="155"/>
      <c r="B245" s="150"/>
      <c r="C245" s="39">
        <v>4</v>
      </c>
      <c r="D245" s="43" t="s">
        <v>609</v>
      </c>
      <c r="E245" s="43">
        <v>82498083.7729</v>
      </c>
      <c r="F245" s="43">
        <v>0</v>
      </c>
      <c r="G245" s="43">
        <v>2595211.1101000002</v>
      </c>
      <c r="H245" s="43">
        <f t="shared" si="60"/>
        <v>1297605.5550500001</v>
      </c>
      <c r="I245" s="43">
        <f t="shared" si="57"/>
        <v>1297605.5550500001</v>
      </c>
      <c r="J245" s="43">
        <v>4008953.2294000001</v>
      </c>
      <c r="K245" s="53">
        <v>72380622.265900001</v>
      </c>
      <c r="L245" s="48">
        <f t="shared" si="61"/>
        <v>160185264.82325</v>
      </c>
      <c r="M245" s="47"/>
      <c r="N245" s="150"/>
      <c r="O245" s="49">
        <v>22</v>
      </c>
      <c r="P245" s="150"/>
      <c r="Q245" s="43" t="s">
        <v>610</v>
      </c>
      <c r="R245" s="43">
        <v>80807985.940500006</v>
      </c>
      <c r="S245" s="43">
        <f t="shared" si="55"/>
        <v>-2734288.17</v>
      </c>
      <c r="T245" s="43">
        <v>2542044.2911999999</v>
      </c>
      <c r="U245" s="43">
        <v>0</v>
      </c>
      <c r="V245" s="43">
        <f t="shared" si="59"/>
        <v>2542044.2911999999</v>
      </c>
      <c r="W245" s="43">
        <v>3926823.7683999999</v>
      </c>
      <c r="X245" s="43">
        <v>66316471.9027</v>
      </c>
      <c r="Y245" s="48">
        <f t="shared" si="54"/>
        <v>150859037.73280001</v>
      </c>
    </row>
    <row r="246" spans="1:25" ht="24.9" customHeight="1" x14ac:dyDescent="0.25">
      <c r="A246" s="155"/>
      <c r="B246" s="150"/>
      <c r="C246" s="39">
        <v>5</v>
      </c>
      <c r="D246" s="43" t="s">
        <v>611</v>
      </c>
      <c r="E246" s="43">
        <v>98778660.165700004</v>
      </c>
      <c r="F246" s="43">
        <v>0</v>
      </c>
      <c r="G246" s="43">
        <v>3107362.7965000002</v>
      </c>
      <c r="H246" s="43">
        <f t="shared" si="60"/>
        <v>1553681.3982500001</v>
      </c>
      <c r="I246" s="43">
        <f t="shared" si="57"/>
        <v>1553681.3982500001</v>
      </c>
      <c r="J246" s="43">
        <v>4800099.7182999998</v>
      </c>
      <c r="K246" s="53">
        <v>80192246.155100003</v>
      </c>
      <c r="L246" s="48">
        <f t="shared" si="61"/>
        <v>185324687.43735</v>
      </c>
      <c r="M246" s="47"/>
      <c r="N246" s="150"/>
      <c r="O246" s="49">
        <v>23</v>
      </c>
      <c r="P246" s="150"/>
      <c r="Q246" s="43" t="s">
        <v>612</v>
      </c>
      <c r="R246" s="43">
        <v>99364758.556500003</v>
      </c>
      <c r="S246" s="43">
        <f t="shared" si="55"/>
        <v>-2734288.17</v>
      </c>
      <c r="T246" s="43">
        <v>3125800.1830000002</v>
      </c>
      <c r="U246" s="43">
        <v>0</v>
      </c>
      <c r="V246" s="43">
        <f t="shared" si="59"/>
        <v>3125800.1830000002</v>
      </c>
      <c r="W246" s="43">
        <v>4828580.8772</v>
      </c>
      <c r="X246" s="43">
        <v>80559060.575200006</v>
      </c>
      <c r="Y246" s="48">
        <f t="shared" si="54"/>
        <v>185143912.0219</v>
      </c>
    </row>
    <row r="247" spans="1:25" ht="24.9" customHeight="1" x14ac:dyDescent="0.25">
      <c r="A247" s="155"/>
      <c r="B247" s="150"/>
      <c r="C247" s="39">
        <v>6</v>
      </c>
      <c r="D247" s="43" t="s">
        <v>613</v>
      </c>
      <c r="E247" s="43">
        <v>83958290.085099995</v>
      </c>
      <c r="F247" s="43">
        <v>0</v>
      </c>
      <c r="G247" s="43">
        <v>2641146.0394000001</v>
      </c>
      <c r="H247" s="43">
        <f t="shared" si="60"/>
        <v>1320573.0197000001</v>
      </c>
      <c r="I247" s="43">
        <f t="shared" si="57"/>
        <v>1320573.0197000001</v>
      </c>
      <c r="J247" s="43">
        <v>4079911.2267999998</v>
      </c>
      <c r="K247" s="53">
        <v>73429600.225299999</v>
      </c>
      <c r="L247" s="48">
        <f t="shared" si="61"/>
        <v>162788374.55689999</v>
      </c>
      <c r="M247" s="47"/>
      <c r="N247" s="150"/>
      <c r="O247" s="49">
        <v>24</v>
      </c>
      <c r="P247" s="150"/>
      <c r="Q247" s="43" t="s">
        <v>614</v>
      </c>
      <c r="R247" s="43">
        <v>82399568.002000004</v>
      </c>
      <c r="S247" s="43">
        <f t="shared" si="55"/>
        <v>-2734288.17</v>
      </c>
      <c r="T247" s="43">
        <v>2592112.0172000001</v>
      </c>
      <c r="U247" s="43">
        <v>0</v>
      </c>
      <c r="V247" s="43">
        <f t="shared" si="59"/>
        <v>2592112.0172000001</v>
      </c>
      <c r="W247" s="43">
        <v>4004165.9046999998</v>
      </c>
      <c r="X247" s="43">
        <v>68469654.185699999</v>
      </c>
      <c r="Y247" s="48">
        <f t="shared" si="54"/>
        <v>154731211.93959999</v>
      </c>
    </row>
    <row r="248" spans="1:25" ht="24.9" customHeight="1" x14ac:dyDescent="0.25">
      <c r="A248" s="155"/>
      <c r="B248" s="150"/>
      <c r="C248" s="39">
        <v>7</v>
      </c>
      <c r="D248" s="43" t="s">
        <v>615</v>
      </c>
      <c r="E248" s="43">
        <v>84035513.486699998</v>
      </c>
      <c r="F248" s="43">
        <v>0</v>
      </c>
      <c r="G248" s="43">
        <v>2643575.3204000001</v>
      </c>
      <c r="H248" s="43">
        <f t="shared" si="60"/>
        <v>1321787.6602</v>
      </c>
      <c r="I248" s="43">
        <f t="shared" si="57"/>
        <v>1321787.6602</v>
      </c>
      <c r="J248" s="43">
        <v>4083663.8594999998</v>
      </c>
      <c r="K248" s="53">
        <v>68380586.392800003</v>
      </c>
      <c r="L248" s="48">
        <f t="shared" si="61"/>
        <v>157821551.39920002</v>
      </c>
      <c r="M248" s="47"/>
      <c r="N248" s="150"/>
      <c r="O248" s="49">
        <v>25</v>
      </c>
      <c r="P248" s="150"/>
      <c r="Q248" s="43" t="s">
        <v>616</v>
      </c>
      <c r="R248" s="43">
        <v>108560405.49330001</v>
      </c>
      <c r="S248" s="43">
        <f t="shared" si="55"/>
        <v>-2734288.17</v>
      </c>
      <c r="T248" s="43">
        <v>3415075.3273999998</v>
      </c>
      <c r="U248" s="43">
        <v>0</v>
      </c>
      <c r="V248" s="43">
        <f t="shared" si="59"/>
        <v>3415075.3273999998</v>
      </c>
      <c r="W248" s="43">
        <v>5275438.7531000003</v>
      </c>
      <c r="X248" s="43">
        <v>71311551.215700001</v>
      </c>
      <c r="Y248" s="48">
        <f t="shared" si="54"/>
        <v>185828182.61950001</v>
      </c>
    </row>
    <row r="249" spans="1:25" ht="24.9" customHeight="1" x14ac:dyDescent="0.25">
      <c r="A249" s="155"/>
      <c r="B249" s="150"/>
      <c r="C249" s="39">
        <v>8</v>
      </c>
      <c r="D249" s="43" t="s">
        <v>617</v>
      </c>
      <c r="E249" s="43">
        <v>97488201.511600003</v>
      </c>
      <c r="F249" s="43">
        <v>0</v>
      </c>
      <c r="G249" s="43">
        <v>3066767.7609999999</v>
      </c>
      <c r="H249" s="43">
        <f t="shared" si="60"/>
        <v>1533383.8805</v>
      </c>
      <c r="I249" s="43">
        <f t="shared" si="57"/>
        <v>1533383.8805</v>
      </c>
      <c r="J249" s="43">
        <v>4737390.5236</v>
      </c>
      <c r="K249" s="53">
        <v>76684080.181099996</v>
      </c>
      <c r="L249" s="48">
        <f t="shared" si="61"/>
        <v>180443056.0968</v>
      </c>
      <c r="M249" s="47"/>
      <c r="N249" s="150"/>
      <c r="O249" s="49">
        <v>26</v>
      </c>
      <c r="P249" s="150"/>
      <c r="Q249" s="43" t="s">
        <v>618</v>
      </c>
      <c r="R249" s="43">
        <v>74307066.305999994</v>
      </c>
      <c r="S249" s="43">
        <f t="shared" si="55"/>
        <v>-2734288.17</v>
      </c>
      <c r="T249" s="43">
        <v>2337539.4338000002</v>
      </c>
      <c r="U249" s="43">
        <v>0</v>
      </c>
      <c r="V249" s="43">
        <f t="shared" si="59"/>
        <v>2337539.4338000002</v>
      </c>
      <c r="W249" s="43">
        <v>3610914.8215000001</v>
      </c>
      <c r="X249" s="43">
        <v>62023671.706900001</v>
      </c>
      <c r="Y249" s="48">
        <f t="shared" si="54"/>
        <v>139544904.09819999</v>
      </c>
    </row>
    <row r="250" spans="1:25" ht="24.9" customHeight="1" x14ac:dyDescent="0.25">
      <c r="A250" s="155"/>
      <c r="B250" s="150"/>
      <c r="C250" s="39">
        <v>9</v>
      </c>
      <c r="D250" s="43" t="s">
        <v>619</v>
      </c>
      <c r="E250" s="43">
        <v>107297731.59010001</v>
      </c>
      <c r="F250" s="43">
        <v>0</v>
      </c>
      <c r="G250" s="43">
        <v>3375354.34</v>
      </c>
      <c r="H250" s="43">
        <f t="shared" si="60"/>
        <v>1687677.17</v>
      </c>
      <c r="I250" s="43">
        <f t="shared" si="57"/>
        <v>1687677.17</v>
      </c>
      <c r="J250" s="43">
        <v>5214079.7446999997</v>
      </c>
      <c r="K250" s="53">
        <v>85018578.244000003</v>
      </c>
      <c r="L250" s="48">
        <f t="shared" si="61"/>
        <v>199218066.74880001</v>
      </c>
      <c r="M250" s="47"/>
      <c r="N250" s="150"/>
      <c r="O250" s="49">
        <v>27</v>
      </c>
      <c r="P250" s="150"/>
      <c r="Q250" s="43" t="s">
        <v>620</v>
      </c>
      <c r="R250" s="43">
        <v>89877939.721000001</v>
      </c>
      <c r="S250" s="43">
        <f t="shared" si="55"/>
        <v>-2734288.17</v>
      </c>
      <c r="T250" s="43">
        <v>2827365.4010000001</v>
      </c>
      <c r="U250" s="43">
        <v>0</v>
      </c>
      <c r="V250" s="43">
        <f t="shared" si="59"/>
        <v>2827365.4010000001</v>
      </c>
      <c r="W250" s="43">
        <v>4367573.6480999999</v>
      </c>
      <c r="X250" s="43">
        <v>70932233.292899996</v>
      </c>
      <c r="Y250" s="48">
        <f t="shared" si="54"/>
        <v>165270823.89300001</v>
      </c>
    </row>
    <row r="251" spans="1:25" ht="24.9" customHeight="1" x14ac:dyDescent="0.25">
      <c r="A251" s="155"/>
      <c r="B251" s="150"/>
      <c r="C251" s="39">
        <v>10</v>
      </c>
      <c r="D251" s="43" t="s">
        <v>621</v>
      </c>
      <c r="E251" s="43">
        <v>78074845.074599996</v>
      </c>
      <c r="F251" s="43">
        <v>0</v>
      </c>
      <c r="G251" s="43">
        <v>2456065.5967000001</v>
      </c>
      <c r="H251" s="43">
        <f t="shared" si="60"/>
        <v>1228032.7983500001</v>
      </c>
      <c r="I251" s="43">
        <f t="shared" si="57"/>
        <v>1228032.7983500001</v>
      </c>
      <c r="J251" s="43">
        <v>3794008.1513</v>
      </c>
      <c r="K251" s="53">
        <v>64353906.221199997</v>
      </c>
      <c r="L251" s="48">
        <f t="shared" si="61"/>
        <v>147450792.24544999</v>
      </c>
      <c r="M251" s="47"/>
      <c r="N251" s="150"/>
      <c r="O251" s="49">
        <v>28</v>
      </c>
      <c r="P251" s="150"/>
      <c r="Q251" s="43" t="s">
        <v>622</v>
      </c>
      <c r="R251" s="43">
        <v>90166120.293200001</v>
      </c>
      <c r="S251" s="43">
        <f t="shared" si="55"/>
        <v>-2734288.17</v>
      </c>
      <c r="T251" s="43">
        <v>2836430.9380000001</v>
      </c>
      <c r="U251" s="43">
        <v>0</v>
      </c>
      <c r="V251" s="43">
        <f t="shared" si="59"/>
        <v>2836430.9380000001</v>
      </c>
      <c r="W251" s="43">
        <v>4381577.6392000001</v>
      </c>
      <c r="X251" s="43">
        <v>73654150.239199996</v>
      </c>
      <c r="Y251" s="48">
        <f t="shared" si="54"/>
        <v>168303990.93959999</v>
      </c>
    </row>
    <row r="252" spans="1:25" ht="24.9" customHeight="1" x14ac:dyDescent="0.25">
      <c r="A252" s="155"/>
      <c r="B252" s="150"/>
      <c r="C252" s="39">
        <v>11</v>
      </c>
      <c r="D252" s="43" t="s">
        <v>623</v>
      </c>
      <c r="E252" s="43">
        <v>133967726.9862</v>
      </c>
      <c r="F252" s="43">
        <v>0</v>
      </c>
      <c r="G252" s="43">
        <v>4214334.6556000002</v>
      </c>
      <c r="H252" s="43">
        <f t="shared" si="60"/>
        <v>2107167.3278000001</v>
      </c>
      <c r="I252" s="43">
        <f t="shared" si="57"/>
        <v>2107167.3278000001</v>
      </c>
      <c r="J252" s="43">
        <v>6510094.8673999999</v>
      </c>
      <c r="K252" s="53">
        <v>113034977.4153</v>
      </c>
      <c r="L252" s="48">
        <f t="shared" si="61"/>
        <v>255619966.59670001</v>
      </c>
      <c r="M252" s="47"/>
      <c r="N252" s="150"/>
      <c r="O252" s="49">
        <v>29</v>
      </c>
      <c r="P252" s="150"/>
      <c r="Q252" s="43" t="s">
        <v>624</v>
      </c>
      <c r="R252" s="43">
        <v>79456692.806899995</v>
      </c>
      <c r="S252" s="43">
        <f t="shared" si="55"/>
        <v>-2734288.17</v>
      </c>
      <c r="T252" s="43">
        <v>2499535.5348</v>
      </c>
      <c r="U252" s="43">
        <v>0</v>
      </c>
      <c r="V252" s="43">
        <f t="shared" si="59"/>
        <v>2499535.5348</v>
      </c>
      <c r="W252" s="43">
        <v>3861158.3525</v>
      </c>
      <c r="X252" s="43">
        <v>66300323.843000002</v>
      </c>
      <c r="Y252" s="48">
        <f t="shared" si="54"/>
        <v>149383422.36719999</v>
      </c>
    </row>
    <row r="253" spans="1:25" ht="24.9" customHeight="1" x14ac:dyDescent="0.25">
      <c r="A253" s="155"/>
      <c r="B253" s="150"/>
      <c r="C253" s="39">
        <v>12</v>
      </c>
      <c r="D253" s="43" t="s">
        <v>625</v>
      </c>
      <c r="E253" s="43">
        <v>137874104.4413</v>
      </c>
      <c r="F253" s="43">
        <v>0</v>
      </c>
      <c r="G253" s="43">
        <v>4337220.8331000004</v>
      </c>
      <c r="H253" s="43">
        <f t="shared" si="60"/>
        <v>2168610.4165500002</v>
      </c>
      <c r="I253" s="43">
        <f t="shared" si="57"/>
        <v>2168610.4165500002</v>
      </c>
      <c r="J253" s="43">
        <v>6699923.3312999997</v>
      </c>
      <c r="K253" s="53">
        <v>113610655.74429999</v>
      </c>
      <c r="L253" s="48">
        <f t="shared" si="61"/>
        <v>260353293.93344998</v>
      </c>
      <c r="M253" s="47"/>
      <c r="N253" s="151"/>
      <c r="O253" s="49">
        <v>30</v>
      </c>
      <c r="P253" s="151"/>
      <c r="Q253" s="43" t="s">
        <v>626</v>
      </c>
      <c r="R253" s="43">
        <v>88401519.858600006</v>
      </c>
      <c r="S253" s="43">
        <f t="shared" si="55"/>
        <v>-2734288.17</v>
      </c>
      <c r="T253" s="43">
        <v>2780920.4286000002</v>
      </c>
      <c r="U253" s="43">
        <v>0</v>
      </c>
      <c r="V253" s="43">
        <f t="shared" si="59"/>
        <v>2780920.4286000002</v>
      </c>
      <c r="W253" s="43">
        <v>4295827.7613000004</v>
      </c>
      <c r="X253" s="43">
        <v>74958429.022699997</v>
      </c>
      <c r="Y253" s="48">
        <f t="shared" si="54"/>
        <v>167702408.9012</v>
      </c>
    </row>
    <row r="254" spans="1:25" ht="24.9" customHeight="1" x14ac:dyDescent="0.25">
      <c r="A254" s="155"/>
      <c r="B254" s="150"/>
      <c r="C254" s="39">
        <v>13</v>
      </c>
      <c r="D254" s="43" t="s">
        <v>627</v>
      </c>
      <c r="E254" s="43">
        <v>108066725.3409</v>
      </c>
      <c r="F254" s="43">
        <v>0</v>
      </c>
      <c r="G254" s="43">
        <v>3399545.2185999998</v>
      </c>
      <c r="H254" s="43">
        <f t="shared" si="60"/>
        <v>1699772.6092999999</v>
      </c>
      <c r="I254" s="43">
        <f t="shared" si="57"/>
        <v>1699772.6092999999</v>
      </c>
      <c r="J254" s="43">
        <v>5251448.6123000002</v>
      </c>
      <c r="K254" s="53">
        <v>82613809.190599993</v>
      </c>
      <c r="L254" s="48">
        <f t="shared" si="61"/>
        <v>197631755.75309998</v>
      </c>
      <c r="M254" s="47"/>
      <c r="N254" s="39"/>
      <c r="O254" s="163" t="s">
        <v>628</v>
      </c>
      <c r="P254" s="164"/>
      <c r="Q254" s="44"/>
      <c r="R254" s="44">
        <f>SUM(R224:R253)</f>
        <v>2519288479.8311</v>
      </c>
      <c r="S254" s="44">
        <f>SUM(S224:S253)</f>
        <v>-82028645.100000039</v>
      </c>
      <c r="T254" s="44">
        <f>SUM(T224:T253)</f>
        <v>79251361.405299976</v>
      </c>
      <c r="U254" s="44">
        <f>SUM(U224:U253)</f>
        <v>0</v>
      </c>
      <c r="V254" s="44">
        <f t="shared" si="59"/>
        <v>79251361.405299976</v>
      </c>
      <c r="W254" s="44">
        <f>SUM(W224:W253)</f>
        <v>122423567.01190001</v>
      </c>
      <c r="X254" s="44">
        <f>SUM(X224:X253)</f>
        <v>2042496126.0951002</v>
      </c>
      <c r="Y254" s="51">
        <f t="shared" si="54"/>
        <v>4681430889.2434006</v>
      </c>
    </row>
    <row r="255" spans="1:25" ht="24.9" customHeight="1" x14ac:dyDescent="0.25">
      <c r="A255" s="155"/>
      <c r="B255" s="150"/>
      <c r="C255" s="39">
        <v>14</v>
      </c>
      <c r="D255" s="43" t="s">
        <v>629</v>
      </c>
      <c r="E255" s="43">
        <v>103060557.1442</v>
      </c>
      <c r="F255" s="43">
        <v>0</v>
      </c>
      <c r="G255" s="43">
        <v>3242062.0052999998</v>
      </c>
      <c r="H255" s="43">
        <f t="shared" si="60"/>
        <v>1621031.0026499999</v>
      </c>
      <c r="I255" s="43">
        <f t="shared" si="57"/>
        <v>1621031.0026499999</v>
      </c>
      <c r="J255" s="43">
        <v>5008176.3660000004</v>
      </c>
      <c r="K255" s="53">
        <v>77952187.310900003</v>
      </c>
      <c r="L255" s="48">
        <f t="shared" si="61"/>
        <v>187641951.82374999</v>
      </c>
      <c r="M255" s="47"/>
      <c r="N255" s="149">
        <v>30</v>
      </c>
      <c r="O255" s="49">
        <v>1</v>
      </c>
      <c r="P255" s="149" t="s">
        <v>114</v>
      </c>
      <c r="Q255" s="43" t="s">
        <v>630</v>
      </c>
      <c r="R255" s="43">
        <v>87003901.035799995</v>
      </c>
      <c r="S255" s="43">
        <f>-2536017.62</f>
        <v>-2536017.62</v>
      </c>
      <c r="T255" s="43">
        <v>2736954.3662999999</v>
      </c>
      <c r="U255" s="43">
        <v>0</v>
      </c>
      <c r="V255" s="43">
        <f t="shared" si="59"/>
        <v>2736954.3662999999</v>
      </c>
      <c r="W255" s="43">
        <v>4227911.1716999998</v>
      </c>
      <c r="X255" s="43">
        <v>95872963.163800001</v>
      </c>
      <c r="Y255" s="48">
        <f t="shared" si="54"/>
        <v>187305712.11759999</v>
      </c>
    </row>
    <row r="256" spans="1:25" ht="24.9" customHeight="1" x14ac:dyDescent="0.25">
      <c r="A256" s="155"/>
      <c r="B256" s="150"/>
      <c r="C256" s="39">
        <v>15</v>
      </c>
      <c r="D256" s="43" t="s">
        <v>631</v>
      </c>
      <c r="E256" s="43">
        <v>112482118.2824</v>
      </c>
      <c r="F256" s="43">
        <v>0</v>
      </c>
      <c r="G256" s="43">
        <v>3538443.9213999999</v>
      </c>
      <c r="H256" s="43">
        <f t="shared" si="60"/>
        <v>1769221.9606999999</v>
      </c>
      <c r="I256" s="43">
        <f t="shared" si="57"/>
        <v>1769221.9606999999</v>
      </c>
      <c r="J256" s="43">
        <v>5466012.4298999999</v>
      </c>
      <c r="K256" s="53">
        <v>74965926.627000004</v>
      </c>
      <c r="L256" s="48">
        <f t="shared" si="61"/>
        <v>194683279.30000001</v>
      </c>
      <c r="M256" s="47"/>
      <c r="N256" s="150"/>
      <c r="O256" s="49">
        <v>2</v>
      </c>
      <c r="P256" s="150"/>
      <c r="Q256" s="43" t="s">
        <v>632</v>
      </c>
      <c r="R256" s="43">
        <v>101037484.0675</v>
      </c>
      <c r="S256" s="43">
        <f t="shared" ref="S256:S287" si="62">-2536017.62</f>
        <v>-2536017.62</v>
      </c>
      <c r="T256" s="43">
        <v>3178420.5062000002</v>
      </c>
      <c r="U256" s="43">
        <v>0</v>
      </c>
      <c r="V256" s="43">
        <f t="shared" si="59"/>
        <v>3178420.5062000002</v>
      </c>
      <c r="W256" s="43">
        <v>4909866.1388999997</v>
      </c>
      <c r="X256" s="43">
        <v>108337004.5387</v>
      </c>
      <c r="Y256" s="48">
        <f t="shared" si="54"/>
        <v>214926757.63129997</v>
      </c>
    </row>
    <row r="257" spans="1:25" ht="24.9" customHeight="1" x14ac:dyDescent="0.25">
      <c r="A257" s="155"/>
      <c r="B257" s="150"/>
      <c r="C257" s="39">
        <v>16</v>
      </c>
      <c r="D257" s="43" t="s">
        <v>633</v>
      </c>
      <c r="E257" s="43">
        <v>98670184.067200005</v>
      </c>
      <c r="F257" s="43">
        <v>0</v>
      </c>
      <c r="G257" s="43">
        <v>3103950.3733000001</v>
      </c>
      <c r="H257" s="43">
        <f t="shared" si="60"/>
        <v>1551975.18665</v>
      </c>
      <c r="I257" s="43">
        <f t="shared" si="57"/>
        <v>1551975.18665</v>
      </c>
      <c r="J257" s="43">
        <v>4794828.3762999997</v>
      </c>
      <c r="K257" s="53">
        <v>78038740.910999998</v>
      </c>
      <c r="L257" s="48">
        <f t="shared" si="61"/>
        <v>183055728.54114997</v>
      </c>
      <c r="M257" s="47"/>
      <c r="N257" s="150"/>
      <c r="O257" s="49">
        <v>3</v>
      </c>
      <c r="P257" s="150"/>
      <c r="Q257" s="43" t="s">
        <v>634</v>
      </c>
      <c r="R257" s="43">
        <v>100644374.4259</v>
      </c>
      <c r="S257" s="43">
        <f t="shared" si="62"/>
        <v>-2536017.62</v>
      </c>
      <c r="T257" s="43">
        <v>3166054.128</v>
      </c>
      <c r="U257" s="43">
        <v>0</v>
      </c>
      <c r="V257" s="43">
        <f t="shared" si="59"/>
        <v>3166054.128</v>
      </c>
      <c r="W257" s="43">
        <v>4890763.1720000003</v>
      </c>
      <c r="X257" s="43">
        <v>101610207.30149999</v>
      </c>
      <c r="Y257" s="48">
        <f t="shared" si="54"/>
        <v>207775381.40740001</v>
      </c>
    </row>
    <row r="258" spans="1:25" ht="24.9" customHeight="1" x14ac:dyDescent="0.25">
      <c r="A258" s="155"/>
      <c r="B258" s="150"/>
      <c r="C258" s="39">
        <v>17</v>
      </c>
      <c r="D258" s="43" t="s">
        <v>635</v>
      </c>
      <c r="E258" s="43">
        <v>80922949.076800004</v>
      </c>
      <c r="F258" s="43">
        <v>0</v>
      </c>
      <c r="G258" s="43">
        <v>2545660.7826</v>
      </c>
      <c r="H258" s="43">
        <f t="shared" si="60"/>
        <v>1272830.3913</v>
      </c>
      <c r="I258" s="43">
        <f t="shared" si="57"/>
        <v>1272830.3913</v>
      </c>
      <c r="J258" s="43">
        <v>3932410.3446</v>
      </c>
      <c r="K258" s="53">
        <v>68834831.312700003</v>
      </c>
      <c r="L258" s="48">
        <f t="shared" si="61"/>
        <v>154963021.12540001</v>
      </c>
      <c r="M258" s="47"/>
      <c r="N258" s="150"/>
      <c r="O258" s="49">
        <v>4</v>
      </c>
      <c r="P258" s="150"/>
      <c r="Q258" s="43" t="s">
        <v>636</v>
      </c>
      <c r="R258" s="43">
        <v>107828605.83570001</v>
      </c>
      <c r="S258" s="43">
        <f t="shared" si="62"/>
        <v>-2536017.62</v>
      </c>
      <c r="T258" s="43">
        <v>3392054.4945</v>
      </c>
      <c r="U258" s="43">
        <v>0</v>
      </c>
      <c r="V258" s="43">
        <f t="shared" si="59"/>
        <v>3392054.4945</v>
      </c>
      <c r="W258" s="43">
        <v>5239877.3137999997</v>
      </c>
      <c r="X258" s="43">
        <v>92097385.320800006</v>
      </c>
      <c r="Y258" s="48">
        <f t="shared" si="54"/>
        <v>206021905.3448</v>
      </c>
    </row>
    <row r="259" spans="1:25" ht="24.9" customHeight="1" x14ac:dyDescent="0.25">
      <c r="A259" s="155"/>
      <c r="B259" s="151"/>
      <c r="C259" s="39">
        <v>18</v>
      </c>
      <c r="D259" s="43" t="s">
        <v>637</v>
      </c>
      <c r="E259" s="43">
        <v>100700446.117</v>
      </c>
      <c r="F259" s="43">
        <v>0</v>
      </c>
      <c r="G259" s="43">
        <v>3167818.0219000001</v>
      </c>
      <c r="H259" s="43">
        <f t="shared" si="60"/>
        <v>1583909.01095</v>
      </c>
      <c r="I259" s="43">
        <f t="shared" si="57"/>
        <v>1583909.01095</v>
      </c>
      <c r="J259" s="43">
        <v>4893487.9479</v>
      </c>
      <c r="K259" s="53">
        <v>72617514.302000001</v>
      </c>
      <c r="L259" s="48">
        <f t="shared" si="61"/>
        <v>179795357.37785</v>
      </c>
      <c r="M259" s="47"/>
      <c r="N259" s="150"/>
      <c r="O259" s="49">
        <v>5</v>
      </c>
      <c r="P259" s="150"/>
      <c r="Q259" s="43" t="s">
        <v>638</v>
      </c>
      <c r="R259" s="43">
        <v>109402937.50929999</v>
      </c>
      <c r="S259" s="43">
        <f t="shared" si="62"/>
        <v>-2536017.62</v>
      </c>
      <c r="T259" s="43">
        <v>3441579.5606</v>
      </c>
      <c r="U259" s="43">
        <v>0</v>
      </c>
      <c r="V259" s="43">
        <f t="shared" si="59"/>
        <v>3441579.5606</v>
      </c>
      <c r="W259" s="43">
        <v>5316381.1760999998</v>
      </c>
      <c r="X259" s="43">
        <v>119675203.1901</v>
      </c>
      <c r="Y259" s="48">
        <f t="shared" si="54"/>
        <v>235300083.8161</v>
      </c>
    </row>
    <row r="260" spans="1:25" ht="24.9" customHeight="1" x14ac:dyDescent="0.25">
      <c r="A260" s="39"/>
      <c r="B260" s="162" t="s">
        <v>603</v>
      </c>
      <c r="C260" s="163"/>
      <c r="D260" s="44"/>
      <c r="E260" s="44">
        <f t="shared" ref="E260:L260" si="63">SUM(E242:E259)</f>
        <v>1836603866.0129001</v>
      </c>
      <c r="F260" s="44">
        <f t="shared" si="63"/>
        <v>0</v>
      </c>
      <c r="G260" s="44">
        <f t="shared" si="63"/>
        <v>57775581.442299999</v>
      </c>
      <c r="H260" s="44">
        <f t="shared" si="63"/>
        <v>28887790.72115</v>
      </c>
      <c r="I260" s="44">
        <f t="shared" si="63"/>
        <v>28887790.72115</v>
      </c>
      <c r="J260" s="44">
        <f t="shared" si="63"/>
        <v>89248848.738500014</v>
      </c>
      <c r="K260" s="44">
        <f t="shared" si="63"/>
        <v>1475652233.7652001</v>
      </c>
      <c r="L260" s="44">
        <f t="shared" si="63"/>
        <v>3430392739.2377505</v>
      </c>
      <c r="M260" s="47"/>
      <c r="N260" s="150"/>
      <c r="O260" s="49">
        <v>6</v>
      </c>
      <c r="P260" s="150"/>
      <c r="Q260" s="43" t="s">
        <v>639</v>
      </c>
      <c r="R260" s="43">
        <v>112443950.6346</v>
      </c>
      <c r="S260" s="43">
        <f t="shared" si="62"/>
        <v>-2536017.62</v>
      </c>
      <c r="T260" s="43">
        <v>3537243.2497999999</v>
      </c>
      <c r="U260" s="43">
        <v>0</v>
      </c>
      <c r="V260" s="43">
        <f t="shared" si="59"/>
        <v>3537243.2497999999</v>
      </c>
      <c r="W260" s="43">
        <v>5464157.6919999998</v>
      </c>
      <c r="X260" s="43">
        <v>123748066.8125</v>
      </c>
      <c r="Y260" s="48">
        <f t="shared" si="54"/>
        <v>242657400.76889998</v>
      </c>
    </row>
    <row r="261" spans="1:25" ht="24.9" customHeight="1" x14ac:dyDescent="0.25">
      <c r="A261" s="155">
        <v>13</v>
      </c>
      <c r="B261" s="149" t="s">
        <v>640</v>
      </c>
      <c r="C261" s="39">
        <v>1</v>
      </c>
      <c r="D261" s="43" t="s">
        <v>641</v>
      </c>
      <c r="E261" s="43">
        <v>118325166.90790001</v>
      </c>
      <c r="F261" s="43">
        <v>0</v>
      </c>
      <c r="G261" s="43">
        <v>3722253.5811000001</v>
      </c>
      <c r="H261" s="43">
        <v>0</v>
      </c>
      <c r="I261" s="43">
        <f t="shared" ref="I261:I324" si="64">G261-H261</f>
        <v>3722253.5811000001</v>
      </c>
      <c r="J261" s="43">
        <v>5749952.4632000001</v>
      </c>
      <c r="K261" s="53">
        <v>101101524.5429</v>
      </c>
      <c r="L261" s="48">
        <f t="shared" ref="L261:L276" si="65">E261+F261+I261+J261+K261</f>
        <v>228898897.49510002</v>
      </c>
      <c r="M261" s="47"/>
      <c r="N261" s="150"/>
      <c r="O261" s="49">
        <v>7</v>
      </c>
      <c r="P261" s="150"/>
      <c r="Q261" s="43" t="s">
        <v>642</v>
      </c>
      <c r="R261" s="43">
        <v>121905023.0663</v>
      </c>
      <c r="S261" s="43">
        <f t="shared" si="62"/>
        <v>-2536017.62</v>
      </c>
      <c r="T261" s="43">
        <v>3834868.1055999999</v>
      </c>
      <c r="U261" s="43">
        <v>0</v>
      </c>
      <c r="V261" s="43">
        <f t="shared" si="59"/>
        <v>3834868.1055999999</v>
      </c>
      <c r="W261" s="43">
        <v>5923913.7874999996</v>
      </c>
      <c r="X261" s="43">
        <v>127559654.8286</v>
      </c>
      <c r="Y261" s="48">
        <f t="shared" si="54"/>
        <v>256687442.16799998</v>
      </c>
    </row>
    <row r="262" spans="1:25" ht="24.9" customHeight="1" x14ac:dyDescent="0.25">
      <c r="A262" s="155"/>
      <c r="B262" s="150"/>
      <c r="C262" s="39">
        <v>2</v>
      </c>
      <c r="D262" s="43" t="s">
        <v>643</v>
      </c>
      <c r="E262" s="43">
        <v>90037456.368900001</v>
      </c>
      <c r="F262" s="43">
        <v>0</v>
      </c>
      <c r="G262" s="43">
        <v>2832383.4495000001</v>
      </c>
      <c r="H262" s="43">
        <v>0</v>
      </c>
      <c r="I262" s="43">
        <f t="shared" si="64"/>
        <v>2832383.4495000001</v>
      </c>
      <c r="J262" s="43">
        <v>4375325.28</v>
      </c>
      <c r="K262" s="53">
        <v>75195515.296399996</v>
      </c>
      <c r="L262" s="48">
        <f t="shared" si="65"/>
        <v>172440680.39480001</v>
      </c>
      <c r="M262" s="47"/>
      <c r="N262" s="150"/>
      <c r="O262" s="49">
        <v>8</v>
      </c>
      <c r="P262" s="150"/>
      <c r="Q262" s="43" t="s">
        <v>644</v>
      </c>
      <c r="R262" s="43">
        <v>89717623.217899993</v>
      </c>
      <c r="S262" s="43">
        <f t="shared" si="62"/>
        <v>-2536017.62</v>
      </c>
      <c r="T262" s="43">
        <v>2822322.1908999998</v>
      </c>
      <c r="U262" s="43">
        <v>0</v>
      </c>
      <c r="V262" s="43">
        <f t="shared" si="59"/>
        <v>2822322.1908999998</v>
      </c>
      <c r="W262" s="43">
        <v>4359783.1475999998</v>
      </c>
      <c r="X262" s="43">
        <v>98886352.588</v>
      </c>
      <c r="Y262" s="48">
        <f t="shared" si="54"/>
        <v>193250063.5244</v>
      </c>
    </row>
    <row r="263" spans="1:25" ht="24.9" customHeight="1" x14ac:dyDescent="0.25">
      <c r="A263" s="155"/>
      <c r="B263" s="150"/>
      <c r="C263" s="39">
        <v>3</v>
      </c>
      <c r="D263" s="43" t="s">
        <v>645</v>
      </c>
      <c r="E263" s="43">
        <v>85849448.669</v>
      </c>
      <c r="F263" s="43">
        <v>1E-4</v>
      </c>
      <c r="G263" s="43">
        <v>2700637.7941000001</v>
      </c>
      <c r="H263" s="43">
        <v>0</v>
      </c>
      <c r="I263" s="43">
        <f t="shared" si="64"/>
        <v>2700637.7941000001</v>
      </c>
      <c r="J263" s="43">
        <v>4171811.1348999999</v>
      </c>
      <c r="K263" s="53">
        <v>65304505.757100001</v>
      </c>
      <c r="L263" s="48">
        <f t="shared" si="65"/>
        <v>158026403.35519999</v>
      </c>
      <c r="M263" s="47"/>
      <c r="N263" s="150"/>
      <c r="O263" s="49">
        <v>9</v>
      </c>
      <c r="P263" s="150"/>
      <c r="Q263" s="43" t="s">
        <v>646</v>
      </c>
      <c r="R263" s="43">
        <v>106475884.7098</v>
      </c>
      <c r="S263" s="43">
        <f t="shared" si="62"/>
        <v>-2536017.62</v>
      </c>
      <c r="T263" s="43">
        <v>3349500.8165000002</v>
      </c>
      <c r="U263" s="43">
        <v>0</v>
      </c>
      <c r="V263" s="43">
        <f t="shared" si="59"/>
        <v>3349500.8165000002</v>
      </c>
      <c r="W263" s="43">
        <v>5174142.5054000001</v>
      </c>
      <c r="X263" s="43">
        <v>117167893.95739999</v>
      </c>
      <c r="Y263" s="48">
        <f t="shared" si="54"/>
        <v>229631404.36909997</v>
      </c>
    </row>
    <row r="264" spans="1:25" ht="24.9" customHeight="1" x14ac:dyDescent="0.25">
      <c r="A264" s="155"/>
      <c r="B264" s="150"/>
      <c r="C264" s="39">
        <v>4</v>
      </c>
      <c r="D264" s="43" t="s">
        <v>647</v>
      </c>
      <c r="E264" s="43">
        <v>88644216.403600007</v>
      </c>
      <c r="F264" s="43">
        <v>0</v>
      </c>
      <c r="G264" s="43">
        <v>2788555.1365</v>
      </c>
      <c r="H264" s="43">
        <v>0</v>
      </c>
      <c r="I264" s="43">
        <f t="shared" si="64"/>
        <v>2788555.1365</v>
      </c>
      <c r="J264" s="43">
        <v>4307621.4787999997</v>
      </c>
      <c r="K264" s="53">
        <v>73542276.942300007</v>
      </c>
      <c r="L264" s="48">
        <f t="shared" si="65"/>
        <v>169282669.9612</v>
      </c>
      <c r="M264" s="47"/>
      <c r="N264" s="150"/>
      <c r="O264" s="49">
        <v>10</v>
      </c>
      <c r="P264" s="150"/>
      <c r="Q264" s="43" t="s">
        <v>648</v>
      </c>
      <c r="R264" s="43">
        <v>111475358.49699999</v>
      </c>
      <c r="S264" s="43">
        <f t="shared" si="62"/>
        <v>-2536017.62</v>
      </c>
      <c r="T264" s="43">
        <v>3506773.4380999999</v>
      </c>
      <c r="U264" s="43">
        <v>0</v>
      </c>
      <c r="V264" s="43">
        <f t="shared" si="59"/>
        <v>3506773.4380999999</v>
      </c>
      <c r="W264" s="43">
        <v>5417089.4402999999</v>
      </c>
      <c r="X264" s="43">
        <v>119838621.5544</v>
      </c>
      <c r="Y264" s="48">
        <f t="shared" si="54"/>
        <v>237701825.30979997</v>
      </c>
    </row>
    <row r="265" spans="1:25" ht="24.9" customHeight="1" x14ac:dyDescent="0.25">
      <c r="A265" s="155"/>
      <c r="B265" s="150"/>
      <c r="C265" s="39">
        <v>5</v>
      </c>
      <c r="D265" s="43" t="s">
        <v>649</v>
      </c>
      <c r="E265" s="43">
        <v>93891499.351300001</v>
      </c>
      <c r="F265" s="43">
        <v>0</v>
      </c>
      <c r="G265" s="43">
        <v>2953623.2977999998</v>
      </c>
      <c r="H265" s="43">
        <v>0</v>
      </c>
      <c r="I265" s="43">
        <f t="shared" si="64"/>
        <v>2953623.2977999998</v>
      </c>
      <c r="J265" s="43">
        <v>4562610.5762</v>
      </c>
      <c r="K265" s="53">
        <v>77954249.818800002</v>
      </c>
      <c r="L265" s="48">
        <f t="shared" si="65"/>
        <v>179361983.04409999</v>
      </c>
      <c r="M265" s="47"/>
      <c r="N265" s="150"/>
      <c r="O265" s="49">
        <v>11</v>
      </c>
      <c r="P265" s="150"/>
      <c r="Q265" s="43" t="s">
        <v>650</v>
      </c>
      <c r="R265" s="43">
        <v>80622968.744599998</v>
      </c>
      <c r="S265" s="43">
        <f t="shared" si="62"/>
        <v>-2536017.62</v>
      </c>
      <c r="T265" s="43">
        <v>2536224.0507999999</v>
      </c>
      <c r="U265" s="43">
        <v>0</v>
      </c>
      <c r="V265" s="43">
        <f t="shared" si="59"/>
        <v>2536224.0507999999</v>
      </c>
      <c r="W265" s="43">
        <v>3917832.95</v>
      </c>
      <c r="X265" s="43">
        <v>90835737.414900005</v>
      </c>
      <c r="Y265" s="48">
        <f t="shared" si="54"/>
        <v>175376745.54030001</v>
      </c>
    </row>
    <row r="266" spans="1:25" ht="24.9" customHeight="1" x14ac:dyDescent="0.25">
      <c r="A266" s="155"/>
      <c r="B266" s="150"/>
      <c r="C266" s="39">
        <v>6</v>
      </c>
      <c r="D266" s="43" t="s">
        <v>651</v>
      </c>
      <c r="E266" s="43">
        <v>95713770.405000001</v>
      </c>
      <c r="F266" s="43">
        <v>0</v>
      </c>
      <c r="G266" s="43">
        <v>3010948.0000999998</v>
      </c>
      <c r="H266" s="43">
        <v>0</v>
      </c>
      <c r="I266" s="43">
        <f t="shared" si="64"/>
        <v>3010948.0000999998</v>
      </c>
      <c r="J266" s="43">
        <v>4651162.9291000003</v>
      </c>
      <c r="K266" s="53">
        <v>80314288.746800005</v>
      </c>
      <c r="L266" s="48">
        <f t="shared" si="65"/>
        <v>183690170.08100003</v>
      </c>
      <c r="M266" s="47"/>
      <c r="N266" s="150"/>
      <c r="O266" s="49">
        <v>12</v>
      </c>
      <c r="P266" s="150"/>
      <c r="Q266" s="43" t="s">
        <v>652</v>
      </c>
      <c r="R266" s="43">
        <v>84080113.394400001</v>
      </c>
      <c r="S266" s="43">
        <f t="shared" si="62"/>
        <v>-2536017.62</v>
      </c>
      <c r="T266" s="43">
        <v>2644978.3369</v>
      </c>
      <c r="U266" s="43">
        <v>0</v>
      </c>
      <c r="V266" s="43">
        <f t="shared" si="59"/>
        <v>2644978.3369</v>
      </c>
      <c r="W266" s="43">
        <v>4085831.1697</v>
      </c>
      <c r="X266" s="43">
        <v>90531023.527999997</v>
      </c>
      <c r="Y266" s="48">
        <f t="shared" si="54"/>
        <v>178805928.80899999</v>
      </c>
    </row>
    <row r="267" spans="1:25" ht="24.9" customHeight="1" x14ac:dyDescent="0.25">
      <c r="A267" s="155"/>
      <c r="B267" s="150"/>
      <c r="C267" s="39">
        <v>7</v>
      </c>
      <c r="D267" s="43" t="s">
        <v>653</v>
      </c>
      <c r="E267" s="43">
        <v>78868741.152600005</v>
      </c>
      <c r="F267" s="43">
        <v>0</v>
      </c>
      <c r="G267" s="43">
        <v>2481039.8487</v>
      </c>
      <c r="H267" s="43">
        <v>0</v>
      </c>
      <c r="I267" s="43">
        <f t="shared" si="64"/>
        <v>2481039.8487</v>
      </c>
      <c r="J267" s="43">
        <v>3832587.1351000001</v>
      </c>
      <c r="K267" s="53">
        <v>66425665.543399997</v>
      </c>
      <c r="L267" s="48">
        <f t="shared" si="65"/>
        <v>151608033.6798</v>
      </c>
      <c r="M267" s="47"/>
      <c r="N267" s="150"/>
      <c r="O267" s="49">
        <v>13</v>
      </c>
      <c r="P267" s="150"/>
      <c r="Q267" s="43" t="s">
        <v>654</v>
      </c>
      <c r="R267" s="43">
        <v>82424002.860599995</v>
      </c>
      <c r="S267" s="43">
        <f t="shared" si="62"/>
        <v>-2536017.62</v>
      </c>
      <c r="T267" s="43">
        <v>2592880.6849000002</v>
      </c>
      <c r="U267" s="43">
        <v>0</v>
      </c>
      <c r="V267" s="43">
        <f t="shared" si="59"/>
        <v>2592880.6849000002</v>
      </c>
      <c r="W267" s="43">
        <v>4005353.3045000001</v>
      </c>
      <c r="X267" s="43">
        <v>90881274.943299994</v>
      </c>
      <c r="Y267" s="48">
        <f t="shared" si="54"/>
        <v>177367494.17329997</v>
      </c>
    </row>
    <row r="268" spans="1:25" ht="24.9" customHeight="1" x14ac:dyDescent="0.25">
      <c r="A268" s="155"/>
      <c r="B268" s="150"/>
      <c r="C268" s="39">
        <v>8</v>
      </c>
      <c r="D268" s="43" t="s">
        <v>655</v>
      </c>
      <c r="E268" s="43">
        <v>97159979.899000004</v>
      </c>
      <c r="F268" s="43">
        <v>0</v>
      </c>
      <c r="G268" s="43">
        <v>3056442.6197000002</v>
      </c>
      <c r="H268" s="43">
        <v>0</v>
      </c>
      <c r="I268" s="43">
        <f t="shared" si="64"/>
        <v>3056442.6197000002</v>
      </c>
      <c r="J268" s="43">
        <v>4721440.7581000002</v>
      </c>
      <c r="K268" s="53">
        <v>76959044.898300007</v>
      </c>
      <c r="L268" s="48">
        <f t="shared" si="65"/>
        <v>181896908.17510003</v>
      </c>
      <c r="M268" s="47"/>
      <c r="N268" s="150"/>
      <c r="O268" s="49">
        <v>14</v>
      </c>
      <c r="P268" s="150"/>
      <c r="Q268" s="43" t="s">
        <v>656</v>
      </c>
      <c r="R268" s="43">
        <v>122421400.89830001</v>
      </c>
      <c r="S268" s="43">
        <f t="shared" si="62"/>
        <v>-2536017.62</v>
      </c>
      <c r="T268" s="43">
        <v>3851112.2341999998</v>
      </c>
      <c r="U268" s="43">
        <v>0</v>
      </c>
      <c r="V268" s="43">
        <f t="shared" si="59"/>
        <v>3851112.2341999998</v>
      </c>
      <c r="W268" s="43">
        <v>5949006.9106999999</v>
      </c>
      <c r="X268" s="43">
        <v>119098555.97750001</v>
      </c>
      <c r="Y268" s="48">
        <f t="shared" si="54"/>
        <v>248784058.4007</v>
      </c>
    </row>
    <row r="269" spans="1:25" ht="24.9" customHeight="1" x14ac:dyDescent="0.25">
      <c r="A269" s="155"/>
      <c r="B269" s="150"/>
      <c r="C269" s="39">
        <v>9</v>
      </c>
      <c r="D269" s="43" t="s">
        <v>657</v>
      </c>
      <c r="E269" s="43">
        <v>103957316.57529999</v>
      </c>
      <c r="F269" s="43">
        <v>0</v>
      </c>
      <c r="G269" s="43">
        <v>3270272.1156000001</v>
      </c>
      <c r="H269" s="43">
        <v>0</v>
      </c>
      <c r="I269" s="43">
        <f t="shared" si="64"/>
        <v>3270272.1156000001</v>
      </c>
      <c r="J269" s="43">
        <v>5051753.9431999996</v>
      </c>
      <c r="K269" s="53">
        <v>87017832.778099999</v>
      </c>
      <c r="L269" s="48">
        <f t="shared" si="65"/>
        <v>199297175.41219997</v>
      </c>
      <c r="M269" s="47"/>
      <c r="N269" s="150"/>
      <c r="O269" s="49">
        <v>15</v>
      </c>
      <c r="P269" s="150"/>
      <c r="Q269" s="43" t="s">
        <v>658</v>
      </c>
      <c r="R269" s="43">
        <v>83479958.461600006</v>
      </c>
      <c r="S269" s="43">
        <f t="shared" si="62"/>
        <v>-2536017.62</v>
      </c>
      <c r="T269" s="43">
        <v>2626098.7620000001</v>
      </c>
      <c r="U269" s="43">
        <v>0</v>
      </c>
      <c r="V269" s="43">
        <f t="shared" si="59"/>
        <v>2626098.7620000001</v>
      </c>
      <c r="W269" s="43">
        <v>4056666.9402000001</v>
      </c>
      <c r="X269" s="43">
        <v>93297832.080300003</v>
      </c>
      <c r="Y269" s="48">
        <f t="shared" si="54"/>
        <v>180924538.6241</v>
      </c>
    </row>
    <row r="270" spans="1:25" ht="24.9" customHeight="1" x14ac:dyDescent="0.25">
      <c r="A270" s="155"/>
      <c r="B270" s="150"/>
      <c r="C270" s="39">
        <v>10</v>
      </c>
      <c r="D270" s="43" t="s">
        <v>659</v>
      </c>
      <c r="E270" s="43">
        <v>90777566.551300004</v>
      </c>
      <c r="F270" s="43">
        <v>0</v>
      </c>
      <c r="G270" s="43">
        <v>2855665.7135000001</v>
      </c>
      <c r="H270" s="43">
        <v>0</v>
      </c>
      <c r="I270" s="43">
        <f t="shared" si="64"/>
        <v>2855665.7135000001</v>
      </c>
      <c r="J270" s="43">
        <v>4411290.5651000002</v>
      </c>
      <c r="K270" s="53">
        <v>75060194.555899993</v>
      </c>
      <c r="L270" s="48">
        <f t="shared" si="65"/>
        <v>173104717.3858</v>
      </c>
      <c r="M270" s="47"/>
      <c r="N270" s="150"/>
      <c r="O270" s="49">
        <v>16</v>
      </c>
      <c r="P270" s="150"/>
      <c r="Q270" s="43" t="s">
        <v>660</v>
      </c>
      <c r="R270" s="43">
        <v>87600367.109899998</v>
      </c>
      <c r="S270" s="43">
        <f t="shared" si="62"/>
        <v>-2536017.62</v>
      </c>
      <c r="T270" s="43">
        <v>2755717.8975999998</v>
      </c>
      <c r="U270" s="43">
        <v>0</v>
      </c>
      <c r="V270" s="43">
        <f t="shared" si="59"/>
        <v>2755717.8975999998</v>
      </c>
      <c r="W270" s="43">
        <v>4256896.1431</v>
      </c>
      <c r="X270" s="43">
        <v>93996558.624400005</v>
      </c>
      <c r="Y270" s="48">
        <f t="shared" si="54"/>
        <v>186073522.15499997</v>
      </c>
    </row>
    <row r="271" spans="1:25" ht="24.9" customHeight="1" x14ac:dyDescent="0.25">
      <c r="A271" s="155"/>
      <c r="B271" s="150"/>
      <c r="C271" s="39">
        <v>11</v>
      </c>
      <c r="D271" s="43" t="s">
        <v>661</v>
      </c>
      <c r="E271" s="43">
        <v>97283130.171000004</v>
      </c>
      <c r="F271" s="43">
        <v>0</v>
      </c>
      <c r="G271" s="43">
        <v>3060316.6606000001</v>
      </c>
      <c r="H271" s="43">
        <v>0</v>
      </c>
      <c r="I271" s="43">
        <f t="shared" si="64"/>
        <v>3060316.6606000001</v>
      </c>
      <c r="J271" s="43">
        <v>4727425.1841000002</v>
      </c>
      <c r="K271" s="53">
        <v>78464367.025399998</v>
      </c>
      <c r="L271" s="48">
        <f t="shared" si="65"/>
        <v>183535239.04110003</v>
      </c>
      <c r="M271" s="47"/>
      <c r="N271" s="150"/>
      <c r="O271" s="49">
        <v>17</v>
      </c>
      <c r="P271" s="150"/>
      <c r="Q271" s="43" t="s">
        <v>662</v>
      </c>
      <c r="R271" s="43">
        <v>114451357.1092</v>
      </c>
      <c r="S271" s="43">
        <f t="shared" si="62"/>
        <v>-2536017.62</v>
      </c>
      <c r="T271" s="43">
        <v>3600391.9116000002</v>
      </c>
      <c r="U271" s="43">
        <v>0</v>
      </c>
      <c r="V271" s="43">
        <f t="shared" si="59"/>
        <v>3600391.9116000002</v>
      </c>
      <c r="W271" s="43">
        <v>5561706.6083000004</v>
      </c>
      <c r="X271" s="43">
        <v>115695190.911</v>
      </c>
      <c r="Y271" s="48">
        <f t="shared" si="54"/>
        <v>236772628.92009997</v>
      </c>
    </row>
    <row r="272" spans="1:25" ht="24.9" customHeight="1" x14ac:dyDescent="0.25">
      <c r="A272" s="155"/>
      <c r="B272" s="150"/>
      <c r="C272" s="39">
        <v>12</v>
      </c>
      <c r="D272" s="43" t="s">
        <v>663</v>
      </c>
      <c r="E272" s="43">
        <v>68269437.319100007</v>
      </c>
      <c r="F272" s="43">
        <v>0</v>
      </c>
      <c r="G272" s="43">
        <v>2147608.6971999998</v>
      </c>
      <c r="H272" s="43">
        <v>0</v>
      </c>
      <c r="I272" s="43">
        <f t="shared" si="64"/>
        <v>2147608.6971999998</v>
      </c>
      <c r="J272" s="43">
        <v>3317519.2524999999</v>
      </c>
      <c r="K272" s="53">
        <v>58294471.552299999</v>
      </c>
      <c r="L272" s="48">
        <f t="shared" si="65"/>
        <v>132029036.8211</v>
      </c>
      <c r="M272" s="47"/>
      <c r="N272" s="150"/>
      <c r="O272" s="49">
        <v>18</v>
      </c>
      <c r="P272" s="150"/>
      <c r="Q272" s="43" t="s">
        <v>664</v>
      </c>
      <c r="R272" s="43">
        <v>98963248.4595</v>
      </c>
      <c r="S272" s="43">
        <f t="shared" si="62"/>
        <v>-2536017.62</v>
      </c>
      <c r="T272" s="43">
        <v>3113169.5446000001</v>
      </c>
      <c r="U272" s="43">
        <v>0</v>
      </c>
      <c r="V272" s="43">
        <f t="shared" si="59"/>
        <v>3113169.5446000001</v>
      </c>
      <c r="W272" s="43">
        <v>4809069.6942999996</v>
      </c>
      <c r="X272" s="43">
        <v>94981428.786699995</v>
      </c>
      <c r="Y272" s="48">
        <f t="shared" si="54"/>
        <v>199330898.86509997</v>
      </c>
    </row>
    <row r="273" spans="1:25" ht="24.9" customHeight="1" x14ac:dyDescent="0.25">
      <c r="A273" s="155"/>
      <c r="B273" s="150"/>
      <c r="C273" s="39">
        <v>13</v>
      </c>
      <c r="D273" s="43" t="s">
        <v>665</v>
      </c>
      <c r="E273" s="43">
        <v>86526905.020199999</v>
      </c>
      <c r="F273" s="43">
        <v>0</v>
      </c>
      <c r="G273" s="43">
        <v>2721949.1041999999</v>
      </c>
      <c r="H273" s="43">
        <v>0</v>
      </c>
      <c r="I273" s="43">
        <f t="shared" si="64"/>
        <v>2721949.1041999999</v>
      </c>
      <c r="J273" s="43">
        <v>4204731.7884</v>
      </c>
      <c r="K273" s="53">
        <v>72120278.803399995</v>
      </c>
      <c r="L273" s="48">
        <f t="shared" si="65"/>
        <v>165573864.71619999</v>
      </c>
      <c r="M273" s="47"/>
      <c r="N273" s="150"/>
      <c r="O273" s="49">
        <v>19</v>
      </c>
      <c r="P273" s="150"/>
      <c r="Q273" s="43" t="s">
        <v>666</v>
      </c>
      <c r="R273" s="43">
        <v>90849709.029400006</v>
      </c>
      <c r="S273" s="43">
        <f t="shared" si="62"/>
        <v>-2536017.62</v>
      </c>
      <c r="T273" s="43">
        <v>2857935.1597000002</v>
      </c>
      <c r="U273" s="43">
        <v>0</v>
      </c>
      <c r="V273" s="43">
        <f t="shared" si="59"/>
        <v>2857935.1597000002</v>
      </c>
      <c r="W273" s="43">
        <v>4414796.2927999999</v>
      </c>
      <c r="X273" s="43">
        <v>90835898.895500004</v>
      </c>
      <c r="Y273" s="48">
        <f t="shared" si="54"/>
        <v>186422321.75740001</v>
      </c>
    </row>
    <row r="274" spans="1:25" ht="24.9" customHeight="1" x14ac:dyDescent="0.25">
      <c r="A274" s="155"/>
      <c r="B274" s="150"/>
      <c r="C274" s="39">
        <v>14</v>
      </c>
      <c r="D274" s="43" t="s">
        <v>667</v>
      </c>
      <c r="E274" s="43">
        <v>84436167.521899998</v>
      </c>
      <c r="F274" s="43">
        <v>0</v>
      </c>
      <c r="G274" s="43">
        <v>2656179.0290000001</v>
      </c>
      <c r="H274" s="43">
        <v>0</v>
      </c>
      <c r="I274" s="43">
        <f t="shared" si="64"/>
        <v>2656179.0290000001</v>
      </c>
      <c r="J274" s="43">
        <v>4103133.4424000001</v>
      </c>
      <c r="K274" s="53">
        <v>69634285.009599999</v>
      </c>
      <c r="L274" s="48">
        <f t="shared" si="65"/>
        <v>160829765.0029</v>
      </c>
      <c r="M274" s="47"/>
      <c r="N274" s="150"/>
      <c r="O274" s="49">
        <v>20</v>
      </c>
      <c r="P274" s="150"/>
      <c r="Q274" s="43" t="s">
        <v>668</v>
      </c>
      <c r="R274" s="43">
        <v>82032106.932799995</v>
      </c>
      <c r="S274" s="43">
        <f t="shared" si="62"/>
        <v>-2536017.62</v>
      </c>
      <c r="T274" s="43">
        <v>2580552.4874999998</v>
      </c>
      <c r="U274" s="43">
        <v>0</v>
      </c>
      <c r="V274" s="43">
        <f t="shared" si="59"/>
        <v>2580552.4874999998</v>
      </c>
      <c r="W274" s="43">
        <v>3986309.3174000001</v>
      </c>
      <c r="X274" s="43">
        <v>87409119.142499998</v>
      </c>
      <c r="Y274" s="48">
        <f t="shared" si="54"/>
        <v>173472070.26019996</v>
      </c>
    </row>
    <row r="275" spans="1:25" ht="24.9" customHeight="1" x14ac:dyDescent="0.25">
      <c r="A275" s="155"/>
      <c r="B275" s="150"/>
      <c r="C275" s="39">
        <v>15</v>
      </c>
      <c r="D275" s="43" t="s">
        <v>669</v>
      </c>
      <c r="E275" s="43">
        <v>90558928.625599995</v>
      </c>
      <c r="F275" s="43">
        <v>0</v>
      </c>
      <c r="G275" s="43">
        <v>2848787.8377</v>
      </c>
      <c r="H275" s="43">
        <v>0</v>
      </c>
      <c r="I275" s="43">
        <f t="shared" si="64"/>
        <v>2848787.8377</v>
      </c>
      <c r="J275" s="43">
        <v>4400665.9642000003</v>
      </c>
      <c r="K275" s="53">
        <v>74921482.722900003</v>
      </c>
      <c r="L275" s="48">
        <f t="shared" si="65"/>
        <v>172729865.15039998</v>
      </c>
      <c r="M275" s="47"/>
      <c r="N275" s="150"/>
      <c r="O275" s="49">
        <v>21</v>
      </c>
      <c r="P275" s="150"/>
      <c r="Q275" s="43" t="s">
        <v>670</v>
      </c>
      <c r="R275" s="43">
        <v>101309168.9303</v>
      </c>
      <c r="S275" s="43">
        <f t="shared" si="62"/>
        <v>-2536017.62</v>
      </c>
      <c r="T275" s="43">
        <v>3186967.1238000002</v>
      </c>
      <c r="U275" s="43">
        <v>0</v>
      </c>
      <c r="V275" s="43">
        <f t="shared" si="59"/>
        <v>3186967.1238000002</v>
      </c>
      <c r="W275" s="43">
        <v>4923068.5292999996</v>
      </c>
      <c r="X275" s="43">
        <v>106663742.5906</v>
      </c>
      <c r="Y275" s="48">
        <f t="shared" ref="Y275:Y338" si="66">R275+S275+V275+W275+X275</f>
        <v>213546929.55399999</v>
      </c>
    </row>
    <row r="276" spans="1:25" ht="24.9" customHeight="1" x14ac:dyDescent="0.25">
      <c r="A276" s="155"/>
      <c r="B276" s="151"/>
      <c r="C276" s="39">
        <v>16</v>
      </c>
      <c r="D276" s="43" t="s">
        <v>671</v>
      </c>
      <c r="E276" s="43">
        <v>88030341.916700006</v>
      </c>
      <c r="F276" s="43">
        <v>0</v>
      </c>
      <c r="G276" s="43">
        <v>2769243.9741000002</v>
      </c>
      <c r="H276" s="43">
        <v>0</v>
      </c>
      <c r="I276" s="43">
        <f t="shared" si="64"/>
        <v>2769243.9741000002</v>
      </c>
      <c r="J276" s="43">
        <v>4277790.5543999998</v>
      </c>
      <c r="K276" s="53">
        <v>72937532.105800003</v>
      </c>
      <c r="L276" s="48">
        <f t="shared" si="65"/>
        <v>168014908.551</v>
      </c>
      <c r="M276" s="47"/>
      <c r="N276" s="150"/>
      <c r="O276" s="49">
        <v>22</v>
      </c>
      <c r="P276" s="150"/>
      <c r="Q276" s="43" t="s">
        <v>672</v>
      </c>
      <c r="R276" s="43">
        <v>93839099.745499998</v>
      </c>
      <c r="S276" s="43">
        <f t="shared" si="62"/>
        <v>-2536017.62</v>
      </c>
      <c r="T276" s="43">
        <v>2951974.9197</v>
      </c>
      <c r="U276" s="43">
        <v>0</v>
      </c>
      <c r="V276" s="43">
        <f t="shared" si="59"/>
        <v>2951974.9197</v>
      </c>
      <c r="W276" s="43">
        <v>4560064.2434999999</v>
      </c>
      <c r="X276" s="43">
        <v>98098811.715499997</v>
      </c>
      <c r="Y276" s="48">
        <f t="shared" si="66"/>
        <v>196913933.00419998</v>
      </c>
    </row>
    <row r="277" spans="1:25" ht="24.9" customHeight="1" x14ac:dyDescent="0.25">
      <c r="A277" s="39"/>
      <c r="B277" s="162" t="s">
        <v>673</v>
      </c>
      <c r="C277" s="163"/>
      <c r="D277" s="44"/>
      <c r="E277" s="44">
        <f>SUM(E261:E276)</f>
        <v>1458330072.8584003</v>
      </c>
      <c r="F277" s="44">
        <f>SUM(F261:F276)</f>
        <v>1E-4</v>
      </c>
      <c r="G277" s="44">
        <f>SUM(G261:G276)</f>
        <v>45875906.859399997</v>
      </c>
      <c r="H277" s="44">
        <f>SUM(H261:H276)</f>
        <v>0</v>
      </c>
      <c r="I277" s="44">
        <f t="shared" si="64"/>
        <v>45875906.859399997</v>
      </c>
      <c r="J277" s="44">
        <f>SUM(J261:J276)</f>
        <v>70866822.449699998</v>
      </c>
      <c r="K277" s="44">
        <f>SUM(K261:K276)</f>
        <v>1205247516.0994</v>
      </c>
      <c r="L277" s="44">
        <f>SUM(L261:L276)</f>
        <v>2780320318.2670007</v>
      </c>
      <c r="M277" s="47"/>
      <c r="N277" s="150"/>
      <c r="O277" s="49">
        <v>23</v>
      </c>
      <c r="P277" s="150"/>
      <c r="Q277" s="43" t="s">
        <v>674</v>
      </c>
      <c r="R277" s="43">
        <v>97147041.856199995</v>
      </c>
      <c r="S277" s="43">
        <f t="shared" si="62"/>
        <v>-2536017.62</v>
      </c>
      <c r="T277" s="43">
        <v>3056035.6168999998</v>
      </c>
      <c r="U277" s="43">
        <v>0</v>
      </c>
      <c r="V277" s="43">
        <f t="shared" si="59"/>
        <v>3056035.6168999998</v>
      </c>
      <c r="W277" s="43">
        <v>4720812.0404000003</v>
      </c>
      <c r="X277" s="43">
        <v>106296051.27079999</v>
      </c>
      <c r="Y277" s="48">
        <f t="shared" si="66"/>
        <v>208683923.16429996</v>
      </c>
    </row>
    <row r="278" spans="1:25" ht="24.9" customHeight="1" x14ac:dyDescent="0.25">
      <c r="A278" s="155">
        <v>14</v>
      </c>
      <c r="B278" s="149" t="s">
        <v>98</v>
      </c>
      <c r="C278" s="39">
        <v>1</v>
      </c>
      <c r="D278" s="43" t="s">
        <v>675</v>
      </c>
      <c r="E278" s="43">
        <v>110273162.7605</v>
      </c>
      <c r="F278" s="43">
        <v>0</v>
      </c>
      <c r="G278" s="43">
        <v>3468954.9629000002</v>
      </c>
      <c r="H278" s="43">
        <v>0</v>
      </c>
      <c r="I278" s="43">
        <f t="shared" si="64"/>
        <v>3468954.9629000002</v>
      </c>
      <c r="J278" s="43">
        <v>5358669.3382000001</v>
      </c>
      <c r="K278" s="53">
        <v>87403818.207200006</v>
      </c>
      <c r="L278" s="48">
        <f t="shared" ref="L278:L294" si="67">E278+F278+I278+J278+K278</f>
        <v>206504605.26880002</v>
      </c>
      <c r="M278" s="47"/>
      <c r="N278" s="150"/>
      <c r="O278" s="49">
        <v>24</v>
      </c>
      <c r="P278" s="150"/>
      <c r="Q278" s="43" t="s">
        <v>676</v>
      </c>
      <c r="R278" s="43">
        <v>83164952.556799993</v>
      </c>
      <c r="S278" s="43">
        <f t="shared" si="62"/>
        <v>-2536017.62</v>
      </c>
      <c r="T278" s="43">
        <v>2616189.3583</v>
      </c>
      <c r="U278" s="43">
        <v>0</v>
      </c>
      <c r="V278" s="43">
        <f t="shared" si="59"/>
        <v>2616189.3583</v>
      </c>
      <c r="W278" s="43">
        <v>4041359.3853000002</v>
      </c>
      <c r="X278" s="43">
        <v>90486293.402600005</v>
      </c>
      <c r="Y278" s="48">
        <f t="shared" si="66"/>
        <v>177772777.083</v>
      </c>
    </row>
    <row r="279" spans="1:25" ht="24.9" customHeight="1" x14ac:dyDescent="0.25">
      <c r="A279" s="155"/>
      <c r="B279" s="150"/>
      <c r="C279" s="39">
        <v>2</v>
      </c>
      <c r="D279" s="43" t="s">
        <v>677</v>
      </c>
      <c r="E279" s="43">
        <v>92913064.638400003</v>
      </c>
      <c r="F279" s="43">
        <v>0</v>
      </c>
      <c r="G279" s="43">
        <v>2922843.8601000002</v>
      </c>
      <c r="H279" s="43">
        <v>0</v>
      </c>
      <c r="I279" s="43">
        <f t="shared" si="64"/>
        <v>2922843.8601000002</v>
      </c>
      <c r="J279" s="43">
        <v>4515064.0294000003</v>
      </c>
      <c r="K279" s="53">
        <v>77002691.461400002</v>
      </c>
      <c r="L279" s="48">
        <f t="shared" si="67"/>
        <v>177353663.98930001</v>
      </c>
      <c r="M279" s="47"/>
      <c r="N279" s="150"/>
      <c r="O279" s="49">
        <v>25</v>
      </c>
      <c r="P279" s="150"/>
      <c r="Q279" s="43" t="s">
        <v>678</v>
      </c>
      <c r="R279" s="43">
        <v>76104122.293899998</v>
      </c>
      <c r="S279" s="43">
        <f t="shared" si="62"/>
        <v>-2536017.62</v>
      </c>
      <c r="T279" s="43">
        <v>2394070.9246</v>
      </c>
      <c r="U279" s="43">
        <v>0</v>
      </c>
      <c r="V279" s="43">
        <f t="shared" si="59"/>
        <v>2394070.9246</v>
      </c>
      <c r="W279" s="43">
        <v>3698241.8607999999</v>
      </c>
      <c r="X279" s="43">
        <v>84732578.244000003</v>
      </c>
      <c r="Y279" s="48">
        <f t="shared" si="66"/>
        <v>164392995.7033</v>
      </c>
    </row>
    <row r="280" spans="1:25" ht="24.9" customHeight="1" x14ac:dyDescent="0.25">
      <c r="A280" s="155"/>
      <c r="B280" s="150"/>
      <c r="C280" s="39">
        <v>3</v>
      </c>
      <c r="D280" s="43" t="s">
        <v>679</v>
      </c>
      <c r="E280" s="43">
        <v>125767680.77079999</v>
      </c>
      <c r="F280" s="43">
        <v>0</v>
      </c>
      <c r="G280" s="43">
        <v>3956378.9545</v>
      </c>
      <c r="H280" s="43">
        <v>0</v>
      </c>
      <c r="I280" s="43">
        <f t="shared" si="64"/>
        <v>3956378.9545</v>
      </c>
      <c r="J280" s="43">
        <v>6111617.7119000005</v>
      </c>
      <c r="K280" s="53">
        <v>100476479.95299999</v>
      </c>
      <c r="L280" s="48">
        <f t="shared" si="67"/>
        <v>236312157.39020002</v>
      </c>
      <c r="M280" s="47"/>
      <c r="N280" s="150"/>
      <c r="O280" s="49">
        <v>26</v>
      </c>
      <c r="P280" s="150"/>
      <c r="Q280" s="43" t="s">
        <v>680</v>
      </c>
      <c r="R280" s="43">
        <v>100880348.8326</v>
      </c>
      <c r="S280" s="43">
        <f t="shared" si="62"/>
        <v>-2536017.62</v>
      </c>
      <c r="T280" s="43">
        <v>3173477.3719000001</v>
      </c>
      <c r="U280" s="43">
        <v>0</v>
      </c>
      <c r="V280" s="43">
        <f t="shared" si="59"/>
        <v>3173477.3719000001</v>
      </c>
      <c r="W280" s="43">
        <v>4902230.2306000004</v>
      </c>
      <c r="X280" s="43">
        <v>106942781.0626</v>
      </c>
      <c r="Y280" s="48">
        <f t="shared" si="66"/>
        <v>213362819.8777</v>
      </c>
    </row>
    <row r="281" spans="1:25" ht="24.9" customHeight="1" x14ac:dyDescent="0.25">
      <c r="A281" s="155"/>
      <c r="B281" s="150"/>
      <c r="C281" s="39">
        <v>4</v>
      </c>
      <c r="D281" s="43" t="s">
        <v>681</v>
      </c>
      <c r="E281" s="43">
        <v>118226239.9007</v>
      </c>
      <c r="F281" s="43">
        <v>0</v>
      </c>
      <c r="G281" s="43">
        <v>3719141.5515999999</v>
      </c>
      <c r="H281" s="43">
        <v>0</v>
      </c>
      <c r="I281" s="43">
        <f t="shared" si="64"/>
        <v>3719141.5515999999</v>
      </c>
      <c r="J281" s="43">
        <v>5745145.1546999998</v>
      </c>
      <c r="K281" s="53">
        <v>94947868.746900007</v>
      </c>
      <c r="L281" s="48">
        <f t="shared" si="67"/>
        <v>222638395.35390002</v>
      </c>
      <c r="M281" s="47"/>
      <c r="N281" s="150"/>
      <c r="O281" s="49">
        <v>27</v>
      </c>
      <c r="P281" s="150"/>
      <c r="Q281" s="43" t="s">
        <v>682</v>
      </c>
      <c r="R281" s="43">
        <v>109911959.6329</v>
      </c>
      <c r="S281" s="43">
        <f t="shared" si="62"/>
        <v>-2536017.62</v>
      </c>
      <c r="T281" s="43">
        <v>3457592.2946000001</v>
      </c>
      <c r="U281" s="43">
        <v>0</v>
      </c>
      <c r="V281" s="43">
        <f t="shared" si="59"/>
        <v>3457592.2946000001</v>
      </c>
      <c r="W281" s="43">
        <v>5341116.8523000004</v>
      </c>
      <c r="X281" s="43">
        <v>117008512.608</v>
      </c>
      <c r="Y281" s="48">
        <f t="shared" si="66"/>
        <v>233183163.76779997</v>
      </c>
    </row>
    <row r="282" spans="1:25" ht="24.9" customHeight="1" x14ac:dyDescent="0.25">
      <c r="A282" s="155"/>
      <c r="B282" s="150"/>
      <c r="C282" s="39">
        <v>5</v>
      </c>
      <c r="D282" s="43" t="s">
        <v>683</v>
      </c>
      <c r="E282" s="43">
        <v>114311158.7309</v>
      </c>
      <c r="F282" s="43">
        <v>0</v>
      </c>
      <c r="G282" s="43">
        <v>3595981.574</v>
      </c>
      <c r="H282" s="43">
        <v>0</v>
      </c>
      <c r="I282" s="43">
        <f t="shared" si="64"/>
        <v>3595981.574</v>
      </c>
      <c r="J282" s="43">
        <v>5554893.7380999997</v>
      </c>
      <c r="K282" s="53">
        <v>87498930.278899997</v>
      </c>
      <c r="L282" s="48">
        <f t="shared" si="67"/>
        <v>210960964.32190001</v>
      </c>
      <c r="M282" s="47"/>
      <c r="N282" s="150"/>
      <c r="O282" s="49">
        <v>28</v>
      </c>
      <c r="P282" s="150"/>
      <c r="Q282" s="43" t="s">
        <v>684</v>
      </c>
      <c r="R282" s="43">
        <v>84182111.568499997</v>
      </c>
      <c r="S282" s="43">
        <f t="shared" si="62"/>
        <v>-2536017.62</v>
      </c>
      <c r="T282" s="43">
        <v>2648186.9786999999</v>
      </c>
      <c r="U282" s="43">
        <v>0</v>
      </c>
      <c r="V282" s="43">
        <f t="shared" si="59"/>
        <v>2648186.9786999999</v>
      </c>
      <c r="W282" s="43">
        <v>4090787.7201999999</v>
      </c>
      <c r="X282" s="43">
        <v>91071822.047999993</v>
      </c>
      <c r="Y282" s="48">
        <f t="shared" si="66"/>
        <v>179456890.6954</v>
      </c>
    </row>
    <row r="283" spans="1:25" ht="24.9" customHeight="1" x14ac:dyDescent="0.25">
      <c r="A283" s="155"/>
      <c r="B283" s="150"/>
      <c r="C283" s="39">
        <v>6</v>
      </c>
      <c r="D283" s="43" t="s">
        <v>685</v>
      </c>
      <c r="E283" s="43">
        <v>109906553.22050001</v>
      </c>
      <c r="F283" s="43">
        <v>0</v>
      </c>
      <c r="G283" s="43">
        <v>3457422.2204999998</v>
      </c>
      <c r="H283" s="43">
        <v>0</v>
      </c>
      <c r="I283" s="43">
        <f t="shared" si="64"/>
        <v>3457422.2204999998</v>
      </c>
      <c r="J283" s="43">
        <v>5340854.1304000001</v>
      </c>
      <c r="K283" s="53">
        <v>82815185.557400003</v>
      </c>
      <c r="L283" s="48">
        <f t="shared" si="67"/>
        <v>201520015.12880003</v>
      </c>
      <c r="M283" s="47"/>
      <c r="N283" s="150"/>
      <c r="O283" s="49">
        <v>29</v>
      </c>
      <c r="P283" s="150"/>
      <c r="Q283" s="43" t="s">
        <v>686</v>
      </c>
      <c r="R283" s="43">
        <v>101238745.0758</v>
      </c>
      <c r="S283" s="43">
        <f t="shared" si="62"/>
        <v>-2536017.62</v>
      </c>
      <c r="T283" s="43">
        <v>3184751.7418</v>
      </c>
      <c r="U283" s="43">
        <v>0</v>
      </c>
      <c r="V283" s="43">
        <f t="shared" si="59"/>
        <v>3184751.7418</v>
      </c>
      <c r="W283" s="43">
        <v>4919646.3173000002</v>
      </c>
      <c r="X283" s="43">
        <v>98530126.390599996</v>
      </c>
      <c r="Y283" s="48">
        <f t="shared" si="66"/>
        <v>205337251.90549999</v>
      </c>
    </row>
    <row r="284" spans="1:25" ht="24.9" customHeight="1" x14ac:dyDescent="0.25">
      <c r="A284" s="155"/>
      <c r="B284" s="150"/>
      <c r="C284" s="39">
        <v>7</v>
      </c>
      <c r="D284" s="43" t="s">
        <v>687</v>
      </c>
      <c r="E284" s="43">
        <v>110971098.7862</v>
      </c>
      <c r="F284" s="43">
        <v>0</v>
      </c>
      <c r="G284" s="43">
        <v>3490910.5192999998</v>
      </c>
      <c r="H284" s="43">
        <v>0</v>
      </c>
      <c r="I284" s="43">
        <f t="shared" si="64"/>
        <v>3490910.5192999998</v>
      </c>
      <c r="J284" s="43">
        <v>5392585.1912000002</v>
      </c>
      <c r="K284" s="53">
        <v>89198513.564400002</v>
      </c>
      <c r="L284" s="48">
        <f t="shared" si="67"/>
        <v>209053108.06110001</v>
      </c>
      <c r="M284" s="47"/>
      <c r="N284" s="150"/>
      <c r="O284" s="49">
        <v>30</v>
      </c>
      <c r="P284" s="150"/>
      <c r="Q284" s="43" t="s">
        <v>688</v>
      </c>
      <c r="R284" s="43">
        <v>85479280.559599996</v>
      </c>
      <c r="S284" s="43">
        <f t="shared" si="62"/>
        <v>-2536017.62</v>
      </c>
      <c r="T284" s="43">
        <v>2688993.1068000002</v>
      </c>
      <c r="U284" s="43">
        <v>0</v>
      </c>
      <c r="V284" s="43">
        <f t="shared" si="59"/>
        <v>2688993.1068000002</v>
      </c>
      <c r="W284" s="43">
        <v>4153823.0002000001</v>
      </c>
      <c r="X284" s="43">
        <v>94205353.036599994</v>
      </c>
      <c r="Y284" s="48">
        <f t="shared" si="66"/>
        <v>183991432.08319998</v>
      </c>
    </row>
    <row r="285" spans="1:25" ht="24.9" customHeight="1" x14ac:dyDescent="0.25">
      <c r="A285" s="155"/>
      <c r="B285" s="150"/>
      <c r="C285" s="39">
        <v>8</v>
      </c>
      <c r="D285" s="43" t="s">
        <v>689</v>
      </c>
      <c r="E285" s="43">
        <v>120105937.56029999</v>
      </c>
      <c r="F285" s="43">
        <v>0</v>
      </c>
      <c r="G285" s="43">
        <v>3778272.7705000001</v>
      </c>
      <c r="H285" s="43">
        <v>0</v>
      </c>
      <c r="I285" s="43">
        <f t="shared" si="64"/>
        <v>3778272.7705000001</v>
      </c>
      <c r="J285" s="43">
        <v>5836488.1248000003</v>
      </c>
      <c r="K285" s="53">
        <v>97302094.373400003</v>
      </c>
      <c r="L285" s="48">
        <f t="shared" si="67"/>
        <v>227022792.829</v>
      </c>
      <c r="M285" s="47"/>
      <c r="N285" s="150"/>
      <c r="O285" s="49">
        <v>31</v>
      </c>
      <c r="P285" s="150"/>
      <c r="Q285" s="43" t="s">
        <v>690</v>
      </c>
      <c r="R285" s="43">
        <v>85852435.809699997</v>
      </c>
      <c r="S285" s="43">
        <f t="shared" si="62"/>
        <v>-2536017.62</v>
      </c>
      <c r="T285" s="43">
        <v>2700731.7631000001</v>
      </c>
      <c r="U285" s="43">
        <v>0</v>
      </c>
      <c r="V285" s="43">
        <f t="shared" si="59"/>
        <v>2700731.7631000001</v>
      </c>
      <c r="W285" s="43">
        <v>4171956.2935000001</v>
      </c>
      <c r="X285" s="43">
        <v>96206097.635800004</v>
      </c>
      <c r="Y285" s="48">
        <f t="shared" si="66"/>
        <v>186395203.88209999</v>
      </c>
    </row>
    <row r="286" spans="1:25" ht="24.9" customHeight="1" x14ac:dyDescent="0.25">
      <c r="A286" s="155"/>
      <c r="B286" s="150"/>
      <c r="C286" s="39">
        <v>9</v>
      </c>
      <c r="D286" s="43" t="s">
        <v>691</v>
      </c>
      <c r="E286" s="43">
        <v>109287556.8395</v>
      </c>
      <c r="F286" s="43">
        <v>0</v>
      </c>
      <c r="G286" s="43">
        <v>3437949.9345</v>
      </c>
      <c r="H286" s="43">
        <v>0</v>
      </c>
      <c r="I286" s="43">
        <f t="shared" si="64"/>
        <v>3437949.9345</v>
      </c>
      <c r="J286" s="43">
        <v>5310774.3101000004</v>
      </c>
      <c r="K286" s="53">
        <v>79199634.986200005</v>
      </c>
      <c r="L286" s="48">
        <f t="shared" si="67"/>
        <v>197235916.07029998</v>
      </c>
      <c r="M286" s="47"/>
      <c r="N286" s="150"/>
      <c r="O286" s="49">
        <v>32</v>
      </c>
      <c r="P286" s="150"/>
      <c r="Q286" s="43" t="s">
        <v>692</v>
      </c>
      <c r="R286" s="43">
        <v>85435542.176799998</v>
      </c>
      <c r="S286" s="43">
        <f t="shared" si="62"/>
        <v>-2536017.62</v>
      </c>
      <c r="T286" s="43">
        <v>2687617.1919999998</v>
      </c>
      <c r="U286" s="43">
        <v>0</v>
      </c>
      <c r="V286" s="43">
        <f t="shared" si="59"/>
        <v>2687617.1919999998</v>
      </c>
      <c r="W286" s="43">
        <v>4151697.5553000001</v>
      </c>
      <c r="X286" s="43">
        <v>92005502.861000001</v>
      </c>
      <c r="Y286" s="48">
        <f t="shared" si="66"/>
        <v>181744342.16509998</v>
      </c>
    </row>
    <row r="287" spans="1:25" ht="24.9" customHeight="1" x14ac:dyDescent="0.25">
      <c r="A287" s="155"/>
      <c r="B287" s="150"/>
      <c r="C287" s="39">
        <v>10</v>
      </c>
      <c r="D287" s="43" t="s">
        <v>693</v>
      </c>
      <c r="E287" s="43">
        <v>102202172.30940001</v>
      </c>
      <c r="F287" s="43">
        <v>0</v>
      </c>
      <c r="G287" s="43">
        <v>3215059.0767999999</v>
      </c>
      <c r="H287" s="43">
        <v>0</v>
      </c>
      <c r="I287" s="43">
        <f t="shared" si="64"/>
        <v>3215059.0767999999</v>
      </c>
      <c r="J287" s="43">
        <v>4966463.5831000004</v>
      </c>
      <c r="K287" s="53">
        <v>79375164.395400003</v>
      </c>
      <c r="L287" s="48">
        <f t="shared" si="67"/>
        <v>189758859.36470002</v>
      </c>
      <c r="M287" s="47"/>
      <c r="N287" s="151"/>
      <c r="O287" s="49">
        <v>33</v>
      </c>
      <c r="P287" s="151"/>
      <c r="Q287" s="43" t="s">
        <v>694</v>
      </c>
      <c r="R287" s="43">
        <v>98480666.466100007</v>
      </c>
      <c r="S287" s="43">
        <f t="shared" si="62"/>
        <v>-2536017.62</v>
      </c>
      <c r="T287" s="43">
        <v>3097988.5599000002</v>
      </c>
      <c r="U287" s="43">
        <v>0</v>
      </c>
      <c r="V287" s="43">
        <f t="shared" si="59"/>
        <v>3097988.5599000002</v>
      </c>
      <c r="W287" s="43">
        <v>4785618.8629999999</v>
      </c>
      <c r="X287" s="43">
        <v>97148175.439799994</v>
      </c>
      <c r="Y287" s="48">
        <f t="shared" si="66"/>
        <v>200976431.70880002</v>
      </c>
    </row>
    <row r="288" spans="1:25" ht="24.9" customHeight="1" x14ac:dyDescent="0.25">
      <c r="A288" s="155"/>
      <c r="B288" s="150"/>
      <c r="C288" s="39">
        <v>11</v>
      </c>
      <c r="D288" s="43" t="s">
        <v>695</v>
      </c>
      <c r="E288" s="43">
        <v>106998804.4016</v>
      </c>
      <c r="F288" s="43">
        <v>0</v>
      </c>
      <c r="G288" s="43">
        <v>3365950.7379000001</v>
      </c>
      <c r="H288" s="43">
        <v>0</v>
      </c>
      <c r="I288" s="43">
        <f t="shared" si="64"/>
        <v>3365950.7379000001</v>
      </c>
      <c r="J288" s="43">
        <v>5199553.5269999998</v>
      </c>
      <c r="K288" s="53">
        <v>79433135.929700002</v>
      </c>
      <c r="L288" s="48">
        <f t="shared" si="67"/>
        <v>194997444.59619999</v>
      </c>
      <c r="M288" s="47"/>
      <c r="N288" s="39"/>
      <c r="O288" s="163" t="s">
        <v>696</v>
      </c>
      <c r="P288" s="164"/>
      <c r="Q288" s="44"/>
      <c r="R288" s="44">
        <f>SUM(R255:R287)</f>
        <v>3177885851.5048008</v>
      </c>
      <c r="S288" s="44">
        <f t="shared" ref="S288:X288" si="68">SUM(S255:S287)</f>
        <v>-83688581.460000008</v>
      </c>
      <c r="T288" s="44">
        <f t="shared" si="68"/>
        <v>99969408.878400013</v>
      </c>
      <c r="U288" s="44">
        <f t="shared" si="68"/>
        <v>0</v>
      </c>
      <c r="V288" s="44">
        <f t="shared" si="59"/>
        <v>99969408.878400013</v>
      </c>
      <c r="W288" s="44">
        <f>SUM(W255:W287)</f>
        <v>154427777.76799998</v>
      </c>
      <c r="X288" s="44">
        <f t="shared" si="68"/>
        <v>3351751821.8657994</v>
      </c>
      <c r="Y288" s="51">
        <f t="shared" si="66"/>
        <v>6700346278.5570002</v>
      </c>
    </row>
    <row r="289" spans="1:25" ht="24.9" customHeight="1" x14ac:dyDescent="0.25">
      <c r="A289" s="155"/>
      <c r="B289" s="150"/>
      <c r="C289" s="39">
        <v>12</v>
      </c>
      <c r="D289" s="43" t="s">
        <v>697</v>
      </c>
      <c r="E289" s="43">
        <v>103888338.1177</v>
      </c>
      <c r="F289" s="43">
        <v>0</v>
      </c>
      <c r="G289" s="43">
        <v>3268102.2026</v>
      </c>
      <c r="H289" s="43">
        <v>0</v>
      </c>
      <c r="I289" s="43">
        <f t="shared" si="64"/>
        <v>3268102.2026</v>
      </c>
      <c r="J289" s="43">
        <v>5048401.9694999997</v>
      </c>
      <c r="K289" s="53">
        <v>79097417.768199995</v>
      </c>
      <c r="L289" s="48">
        <f t="shared" si="67"/>
        <v>191302260.058</v>
      </c>
      <c r="M289" s="47"/>
      <c r="N289" s="149">
        <v>31</v>
      </c>
      <c r="O289" s="49">
        <v>1</v>
      </c>
      <c r="P289" s="149" t="s">
        <v>115</v>
      </c>
      <c r="Q289" s="43" t="s">
        <v>698</v>
      </c>
      <c r="R289" s="43">
        <v>116166488.0931</v>
      </c>
      <c r="S289" s="43">
        <v>0</v>
      </c>
      <c r="T289" s="43">
        <v>3654346.2190999999</v>
      </c>
      <c r="U289" s="43">
        <f t="shared" ref="U289:U329" si="69">T289/2</f>
        <v>1827173.1095499999</v>
      </c>
      <c r="V289" s="43">
        <f t="shared" si="59"/>
        <v>1827173.1095499999</v>
      </c>
      <c r="W289" s="43">
        <v>5645052.5429999996</v>
      </c>
      <c r="X289" s="43">
        <v>82505279.286500007</v>
      </c>
      <c r="Y289" s="48">
        <f t="shared" si="66"/>
        <v>206143993.03215</v>
      </c>
    </row>
    <row r="290" spans="1:25" ht="24.9" customHeight="1" x14ac:dyDescent="0.25">
      <c r="A290" s="155"/>
      <c r="B290" s="150"/>
      <c r="C290" s="39">
        <v>13</v>
      </c>
      <c r="D290" s="43" t="s">
        <v>699</v>
      </c>
      <c r="E290" s="43">
        <v>134548988.30739999</v>
      </c>
      <c r="F290" s="43">
        <v>0</v>
      </c>
      <c r="G290" s="43">
        <v>4232619.8783</v>
      </c>
      <c r="H290" s="43">
        <v>0</v>
      </c>
      <c r="I290" s="43">
        <f t="shared" si="64"/>
        <v>4232619.8783</v>
      </c>
      <c r="J290" s="43">
        <v>6538340.9714000002</v>
      </c>
      <c r="K290" s="53">
        <v>105408743.31370001</v>
      </c>
      <c r="L290" s="48">
        <f t="shared" si="67"/>
        <v>250728692.47079998</v>
      </c>
      <c r="M290" s="47"/>
      <c r="N290" s="150"/>
      <c r="O290" s="49">
        <v>2</v>
      </c>
      <c r="P290" s="150"/>
      <c r="Q290" s="43" t="s">
        <v>293</v>
      </c>
      <c r="R290" s="43">
        <v>117183385.1735</v>
      </c>
      <c r="S290" s="43">
        <v>0</v>
      </c>
      <c r="T290" s="43">
        <v>3686335.5997000001</v>
      </c>
      <c r="U290" s="43">
        <f t="shared" si="69"/>
        <v>1843167.7998500001</v>
      </c>
      <c r="V290" s="43">
        <f t="shared" si="59"/>
        <v>1843167.7998500001</v>
      </c>
      <c r="W290" s="43">
        <v>5694468.1492999997</v>
      </c>
      <c r="X290" s="43">
        <v>84377162.369100004</v>
      </c>
      <c r="Y290" s="48">
        <f t="shared" si="66"/>
        <v>209098183.49175</v>
      </c>
    </row>
    <row r="291" spans="1:25" ht="24.9" customHeight="1" x14ac:dyDescent="0.25">
      <c r="A291" s="155"/>
      <c r="B291" s="150"/>
      <c r="C291" s="39">
        <v>14</v>
      </c>
      <c r="D291" s="43" t="s">
        <v>700</v>
      </c>
      <c r="E291" s="43">
        <v>92319531.634800002</v>
      </c>
      <c r="F291" s="43">
        <v>0</v>
      </c>
      <c r="G291" s="43">
        <v>2904172.5967000001</v>
      </c>
      <c r="H291" s="43">
        <v>0</v>
      </c>
      <c r="I291" s="43">
        <f t="shared" si="64"/>
        <v>2904172.5967000001</v>
      </c>
      <c r="J291" s="43">
        <v>4486221.5891000004</v>
      </c>
      <c r="K291" s="53">
        <v>75850365.919799998</v>
      </c>
      <c r="L291" s="48">
        <f t="shared" si="67"/>
        <v>175560291.74040002</v>
      </c>
      <c r="M291" s="47"/>
      <c r="N291" s="150"/>
      <c r="O291" s="49">
        <v>3</v>
      </c>
      <c r="P291" s="150"/>
      <c r="Q291" s="43" t="s">
        <v>701</v>
      </c>
      <c r="R291" s="43">
        <v>116672745.8576</v>
      </c>
      <c r="S291" s="43">
        <v>0</v>
      </c>
      <c r="T291" s="43">
        <v>3670271.9923</v>
      </c>
      <c r="U291" s="43">
        <f t="shared" si="69"/>
        <v>1835135.99615</v>
      </c>
      <c r="V291" s="43">
        <f t="shared" si="59"/>
        <v>1835135.99615</v>
      </c>
      <c r="W291" s="43">
        <v>5669653.8865</v>
      </c>
      <c r="X291" s="43">
        <v>83019917.949699998</v>
      </c>
      <c r="Y291" s="48">
        <f t="shared" si="66"/>
        <v>207197453.68994999</v>
      </c>
    </row>
    <row r="292" spans="1:25" ht="24.9" customHeight="1" x14ac:dyDescent="0.25">
      <c r="A292" s="155"/>
      <c r="B292" s="150"/>
      <c r="C292" s="39">
        <v>15</v>
      </c>
      <c r="D292" s="43" t="s">
        <v>702</v>
      </c>
      <c r="E292" s="43">
        <v>102182791.7797</v>
      </c>
      <c r="F292" s="43">
        <v>0</v>
      </c>
      <c r="G292" s="43">
        <v>3214449.4073000001</v>
      </c>
      <c r="H292" s="43">
        <v>0</v>
      </c>
      <c r="I292" s="43">
        <f t="shared" si="64"/>
        <v>3214449.4073000001</v>
      </c>
      <c r="J292" s="43">
        <v>4965521.7959000003</v>
      </c>
      <c r="K292" s="53">
        <v>84227817.821600005</v>
      </c>
      <c r="L292" s="48">
        <f t="shared" si="67"/>
        <v>194590580.80449998</v>
      </c>
      <c r="M292" s="47"/>
      <c r="N292" s="150"/>
      <c r="O292" s="49">
        <v>4</v>
      </c>
      <c r="P292" s="150"/>
      <c r="Q292" s="43" t="s">
        <v>703</v>
      </c>
      <c r="R292" s="43">
        <v>88577075.561100006</v>
      </c>
      <c r="S292" s="43">
        <v>0</v>
      </c>
      <c r="T292" s="43">
        <v>2786443.0309000001</v>
      </c>
      <c r="U292" s="43">
        <f t="shared" si="69"/>
        <v>1393221.5154500001</v>
      </c>
      <c r="V292" s="43">
        <f t="shared" si="59"/>
        <v>1393221.5154500001</v>
      </c>
      <c r="W292" s="43">
        <v>4304358.8031000001</v>
      </c>
      <c r="X292" s="43">
        <v>68026121.539100006</v>
      </c>
      <c r="Y292" s="48">
        <f t="shared" si="66"/>
        <v>162300777.41875002</v>
      </c>
    </row>
    <row r="293" spans="1:25" ht="24.9" customHeight="1" x14ac:dyDescent="0.25">
      <c r="A293" s="155"/>
      <c r="B293" s="150"/>
      <c r="C293" s="39">
        <v>16</v>
      </c>
      <c r="D293" s="43" t="s">
        <v>704</v>
      </c>
      <c r="E293" s="43">
        <v>116027197.59280001</v>
      </c>
      <c r="F293" s="43">
        <v>0</v>
      </c>
      <c r="G293" s="43">
        <v>3649964.4415000002</v>
      </c>
      <c r="H293" s="43">
        <v>0</v>
      </c>
      <c r="I293" s="43">
        <f t="shared" si="64"/>
        <v>3649964.4415000002</v>
      </c>
      <c r="J293" s="43">
        <v>5638283.7905999999</v>
      </c>
      <c r="K293" s="53">
        <v>93195804.267299995</v>
      </c>
      <c r="L293" s="48">
        <f t="shared" si="67"/>
        <v>218511250.09219998</v>
      </c>
      <c r="M293" s="47"/>
      <c r="N293" s="150"/>
      <c r="O293" s="49">
        <v>5</v>
      </c>
      <c r="P293" s="150"/>
      <c r="Q293" s="43" t="s">
        <v>705</v>
      </c>
      <c r="R293" s="43">
        <v>154112022.7457</v>
      </c>
      <c r="S293" s="43">
        <v>0</v>
      </c>
      <c r="T293" s="43">
        <v>4848030.5884999996</v>
      </c>
      <c r="U293" s="43">
        <f t="shared" si="69"/>
        <v>2424015.2942499998</v>
      </c>
      <c r="V293" s="43">
        <f t="shared" si="59"/>
        <v>2424015.2942499998</v>
      </c>
      <c r="W293" s="43">
        <v>7488996.8716000002</v>
      </c>
      <c r="X293" s="43">
        <v>123526679.83319999</v>
      </c>
      <c r="Y293" s="48">
        <f t="shared" si="66"/>
        <v>287551714.74475002</v>
      </c>
    </row>
    <row r="294" spans="1:25" ht="24.9" customHeight="1" x14ac:dyDescent="0.25">
      <c r="A294" s="155"/>
      <c r="B294" s="151"/>
      <c r="C294" s="39">
        <v>17</v>
      </c>
      <c r="D294" s="43" t="s">
        <v>706</v>
      </c>
      <c r="E294" s="43">
        <v>96086555.311399996</v>
      </c>
      <c r="F294" s="43">
        <v>0</v>
      </c>
      <c r="G294" s="43">
        <v>3022675.0060999999</v>
      </c>
      <c r="H294" s="43">
        <v>0</v>
      </c>
      <c r="I294" s="43">
        <f t="shared" si="64"/>
        <v>3022675.0060999999</v>
      </c>
      <c r="J294" s="43">
        <v>4669278.2257000003</v>
      </c>
      <c r="K294" s="53">
        <v>75510126.301499993</v>
      </c>
      <c r="L294" s="48">
        <f t="shared" si="67"/>
        <v>179288634.84469998</v>
      </c>
      <c r="M294" s="47"/>
      <c r="N294" s="150"/>
      <c r="O294" s="49">
        <v>6</v>
      </c>
      <c r="P294" s="150"/>
      <c r="Q294" s="43" t="s">
        <v>707</v>
      </c>
      <c r="R294" s="43">
        <v>133267689.7932</v>
      </c>
      <c r="S294" s="43">
        <v>0</v>
      </c>
      <c r="T294" s="43">
        <v>4192313.0011</v>
      </c>
      <c r="U294" s="43">
        <f t="shared" si="69"/>
        <v>2096156.50055</v>
      </c>
      <c r="V294" s="43">
        <f t="shared" si="59"/>
        <v>2096156.50055</v>
      </c>
      <c r="W294" s="43">
        <v>6476076.9091999996</v>
      </c>
      <c r="X294" s="43">
        <v>103731742.30689999</v>
      </c>
      <c r="Y294" s="48">
        <f t="shared" si="66"/>
        <v>245571665.50985</v>
      </c>
    </row>
    <row r="295" spans="1:25" ht="24.9" customHeight="1" x14ac:dyDescent="0.25">
      <c r="A295" s="39"/>
      <c r="B295" s="162" t="s">
        <v>708</v>
      </c>
      <c r="C295" s="163"/>
      <c r="D295" s="44"/>
      <c r="E295" s="44">
        <f>SUM(E278:E294)</f>
        <v>1866016832.6625998</v>
      </c>
      <c r="F295" s="44">
        <f>SUM(F278:F294)</f>
        <v>0</v>
      </c>
      <c r="G295" s="44">
        <f>SUM(G278:G294)</f>
        <v>58700849.695099995</v>
      </c>
      <c r="H295" s="44">
        <f>SUM(H278:H294)</f>
        <v>0</v>
      </c>
      <c r="I295" s="44">
        <f t="shared" si="64"/>
        <v>58700849.695099995</v>
      </c>
      <c r="J295" s="44">
        <f>SUM(J278:J294)</f>
        <v>90678157.181100026</v>
      </c>
      <c r="K295" s="44">
        <f>SUM(K278:K294)</f>
        <v>1467943792.846</v>
      </c>
      <c r="L295" s="44">
        <f>SUM(L278:L294)</f>
        <v>3483339632.3847995</v>
      </c>
      <c r="M295" s="47"/>
      <c r="N295" s="150"/>
      <c r="O295" s="49">
        <v>7</v>
      </c>
      <c r="P295" s="150"/>
      <c r="Q295" s="43" t="s">
        <v>709</v>
      </c>
      <c r="R295" s="43">
        <v>116988175.2669</v>
      </c>
      <c r="S295" s="43">
        <v>0</v>
      </c>
      <c r="T295" s="43">
        <v>3680194.7185999998</v>
      </c>
      <c r="U295" s="43">
        <f t="shared" si="69"/>
        <v>1840097.3592999999</v>
      </c>
      <c r="V295" s="43">
        <f t="shared" si="59"/>
        <v>1840097.3592999999</v>
      </c>
      <c r="W295" s="43">
        <v>5684982.0214</v>
      </c>
      <c r="X295" s="43">
        <v>80992367.571400002</v>
      </c>
      <c r="Y295" s="48">
        <f t="shared" si="66"/>
        <v>205505622.21900001</v>
      </c>
    </row>
    <row r="296" spans="1:25" ht="24.9" customHeight="1" x14ac:dyDescent="0.25">
      <c r="A296" s="155">
        <v>15</v>
      </c>
      <c r="B296" s="149" t="s">
        <v>710</v>
      </c>
      <c r="C296" s="39">
        <v>1</v>
      </c>
      <c r="D296" s="43" t="s">
        <v>711</v>
      </c>
      <c r="E296" s="43">
        <v>153307791.08919999</v>
      </c>
      <c r="F296" s="43">
        <f>-4907596.13</f>
        <v>-4907596.13</v>
      </c>
      <c r="G296" s="43">
        <v>4822731.2017999999</v>
      </c>
      <c r="H296" s="43">
        <v>0</v>
      </c>
      <c r="I296" s="43">
        <f t="shared" si="64"/>
        <v>4822731.2017999999</v>
      </c>
      <c r="J296" s="43">
        <v>7449915.6353000002</v>
      </c>
      <c r="K296" s="53">
        <v>108285434.08570001</v>
      </c>
      <c r="L296" s="48">
        <f t="shared" ref="L296:L306" si="70">E296+F296+I296+J296+K296</f>
        <v>268958275.88199997</v>
      </c>
      <c r="M296" s="47"/>
      <c r="N296" s="150"/>
      <c r="O296" s="49">
        <v>8</v>
      </c>
      <c r="P296" s="150"/>
      <c r="Q296" s="43" t="s">
        <v>712</v>
      </c>
      <c r="R296" s="43">
        <v>103319430.46170001</v>
      </c>
      <c r="S296" s="43">
        <v>0</v>
      </c>
      <c r="T296" s="43">
        <v>3250205.5995</v>
      </c>
      <c r="U296" s="43">
        <f t="shared" si="69"/>
        <v>1625102.79975</v>
      </c>
      <c r="V296" s="43">
        <f t="shared" si="59"/>
        <v>1625102.79975</v>
      </c>
      <c r="W296" s="43">
        <v>5020756.1857000003</v>
      </c>
      <c r="X296" s="43">
        <v>73810679.491799995</v>
      </c>
      <c r="Y296" s="48">
        <f t="shared" si="66"/>
        <v>183775968.93895</v>
      </c>
    </row>
    <row r="297" spans="1:25" ht="24.9" customHeight="1" x14ac:dyDescent="0.25">
      <c r="A297" s="155"/>
      <c r="B297" s="150"/>
      <c r="C297" s="39">
        <v>2</v>
      </c>
      <c r="D297" s="43" t="s">
        <v>713</v>
      </c>
      <c r="E297" s="43">
        <v>111337099.57170001</v>
      </c>
      <c r="F297" s="43">
        <f t="shared" ref="F297:F306" si="71">-4907596.13</f>
        <v>-4907596.13</v>
      </c>
      <c r="G297" s="43">
        <v>3502424.1115999999</v>
      </c>
      <c r="H297" s="43">
        <v>0</v>
      </c>
      <c r="I297" s="43">
        <f t="shared" si="64"/>
        <v>3502424.1115999999</v>
      </c>
      <c r="J297" s="43">
        <v>5410370.8168000001</v>
      </c>
      <c r="K297" s="53">
        <v>88051269.334999993</v>
      </c>
      <c r="L297" s="48">
        <f t="shared" si="70"/>
        <v>203393567.7051</v>
      </c>
      <c r="M297" s="47"/>
      <c r="N297" s="150"/>
      <c r="O297" s="49">
        <v>9</v>
      </c>
      <c r="P297" s="150"/>
      <c r="Q297" s="43" t="s">
        <v>714</v>
      </c>
      <c r="R297" s="43">
        <v>105972231.5765</v>
      </c>
      <c r="S297" s="43">
        <v>0</v>
      </c>
      <c r="T297" s="43">
        <v>3333656.9792999998</v>
      </c>
      <c r="U297" s="43">
        <f t="shared" si="69"/>
        <v>1666828.4896499999</v>
      </c>
      <c r="V297" s="43">
        <f t="shared" si="59"/>
        <v>1666828.4896499999</v>
      </c>
      <c r="W297" s="43">
        <v>5149667.7325999998</v>
      </c>
      <c r="X297" s="43">
        <v>76914175.089200005</v>
      </c>
      <c r="Y297" s="48">
        <f t="shared" si="66"/>
        <v>189702902.88795</v>
      </c>
    </row>
    <row r="298" spans="1:25" ht="24.9" customHeight="1" x14ac:dyDescent="0.25">
      <c r="A298" s="155"/>
      <c r="B298" s="150"/>
      <c r="C298" s="39">
        <v>3</v>
      </c>
      <c r="D298" s="43" t="s">
        <v>715</v>
      </c>
      <c r="E298" s="43">
        <v>112058344.5535</v>
      </c>
      <c r="F298" s="43">
        <f t="shared" si="71"/>
        <v>-4907596.13</v>
      </c>
      <c r="G298" s="43">
        <v>3525112.9172999999</v>
      </c>
      <c r="H298" s="43">
        <v>0</v>
      </c>
      <c r="I298" s="43">
        <f t="shared" si="64"/>
        <v>3525112.9172999999</v>
      </c>
      <c r="J298" s="43">
        <v>5445419.3569</v>
      </c>
      <c r="K298" s="53">
        <v>86371063.721200004</v>
      </c>
      <c r="L298" s="48">
        <f t="shared" si="70"/>
        <v>202492344.41890001</v>
      </c>
      <c r="M298" s="47"/>
      <c r="N298" s="150"/>
      <c r="O298" s="49">
        <v>10</v>
      </c>
      <c r="P298" s="150"/>
      <c r="Q298" s="43" t="s">
        <v>716</v>
      </c>
      <c r="R298" s="43">
        <v>100530019.4718</v>
      </c>
      <c r="S298" s="43">
        <v>0</v>
      </c>
      <c r="T298" s="43">
        <v>3162456.7686999999</v>
      </c>
      <c r="U298" s="43">
        <f t="shared" si="69"/>
        <v>1581228.3843499999</v>
      </c>
      <c r="V298" s="43">
        <f t="shared" ref="V298:V361" si="72">T298-U298</f>
        <v>1581228.3843499999</v>
      </c>
      <c r="W298" s="43">
        <v>4885206.1501000002</v>
      </c>
      <c r="X298" s="43">
        <v>71369254.342800006</v>
      </c>
      <c r="Y298" s="48">
        <f t="shared" si="66"/>
        <v>178365708.34904999</v>
      </c>
    </row>
    <row r="299" spans="1:25" ht="24.9" customHeight="1" x14ac:dyDescent="0.25">
      <c r="A299" s="155"/>
      <c r="B299" s="150"/>
      <c r="C299" s="39">
        <v>4</v>
      </c>
      <c r="D299" s="43" t="s">
        <v>717</v>
      </c>
      <c r="E299" s="43">
        <v>122102687.367</v>
      </c>
      <c r="F299" s="43">
        <f t="shared" si="71"/>
        <v>-4907596.13</v>
      </c>
      <c r="G299" s="43">
        <v>3841086.1965999999</v>
      </c>
      <c r="H299" s="43">
        <v>0</v>
      </c>
      <c r="I299" s="43">
        <f t="shared" si="64"/>
        <v>3841086.1965999999</v>
      </c>
      <c r="J299" s="43">
        <v>5933519.1856000004</v>
      </c>
      <c r="K299" s="53">
        <v>87185894.814600006</v>
      </c>
      <c r="L299" s="48">
        <f t="shared" si="70"/>
        <v>214155591.43380001</v>
      </c>
      <c r="M299" s="47"/>
      <c r="N299" s="150"/>
      <c r="O299" s="49">
        <v>11</v>
      </c>
      <c r="P299" s="150"/>
      <c r="Q299" s="43" t="s">
        <v>718</v>
      </c>
      <c r="R299" s="43">
        <v>138895259.87580001</v>
      </c>
      <c r="S299" s="43">
        <v>0</v>
      </c>
      <c r="T299" s="43">
        <v>4369344.1723999996</v>
      </c>
      <c r="U299" s="43">
        <f t="shared" si="69"/>
        <v>2184672.0861999998</v>
      </c>
      <c r="V299" s="43">
        <f t="shared" si="72"/>
        <v>2184672.0861999998</v>
      </c>
      <c r="W299" s="43">
        <v>6749545.8702999996</v>
      </c>
      <c r="X299" s="43">
        <v>101828693.469</v>
      </c>
      <c r="Y299" s="48">
        <f t="shared" si="66"/>
        <v>249658171.30129999</v>
      </c>
    </row>
    <row r="300" spans="1:25" ht="24.9" customHeight="1" x14ac:dyDescent="0.25">
      <c r="A300" s="155"/>
      <c r="B300" s="150"/>
      <c r="C300" s="39">
        <v>5</v>
      </c>
      <c r="D300" s="43" t="s">
        <v>719</v>
      </c>
      <c r="E300" s="43">
        <v>118761574.182</v>
      </c>
      <c r="F300" s="43">
        <f t="shared" si="71"/>
        <v>-4907596.13</v>
      </c>
      <c r="G300" s="43">
        <v>3735982.0092000002</v>
      </c>
      <c r="H300" s="43">
        <v>0</v>
      </c>
      <c r="I300" s="43">
        <f t="shared" si="64"/>
        <v>3735982.0092000002</v>
      </c>
      <c r="J300" s="43">
        <v>5771159.4570000004</v>
      </c>
      <c r="K300" s="53">
        <v>91852199.631699994</v>
      </c>
      <c r="L300" s="48">
        <f t="shared" si="70"/>
        <v>215213319.14990002</v>
      </c>
      <c r="M300" s="47"/>
      <c r="N300" s="150"/>
      <c r="O300" s="49">
        <v>12</v>
      </c>
      <c r="P300" s="150"/>
      <c r="Q300" s="43" t="s">
        <v>720</v>
      </c>
      <c r="R300" s="43">
        <v>93511558.083000004</v>
      </c>
      <c r="S300" s="43">
        <v>0</v>
      </c>
      <c r="T300" s="43">
        <v>2941671.1680999999</v>
      </c>
      <c r="U300" s="43">
        <f t="shared" si="69"/>
        <v>1470835.5840499999</v>
      </c>
      <c r="V300" s="43">
        <f t="shared" si="72"/>
        <v>1470835.5840499999</v>
      </c>
      <c r="W300" s="43">
        <v>4544147.5197999999</v>
      </c>
      <c r="X300" s="43">
        <v>69933045.911400005</v>
      </c>
      <c r="Y300" s="48">
        <f t="shared" si="66"/>
        <v>169459587.09825003</v>
      </c>
    </row>
    <row r="301" spans="1:25" ht="24.9" customHeight="1" x14ac:dyDescent="0.25">
      <c r="A301" s="155"/>
      <c r="B301" s="150"/>
      <c r="C301" s="39">
        <v>6</v>
      </c>
      <c r="D301" s="43" t="s">
        <v>99</v>
      </c>
      <c r="E301" s="43">
        <v>129316268.1164</v>
      </c>
      <c r="F301" s="43">
        <f t="shared" si="71"/>
        <v>-4907596.13</v>
      </c>
      <c r="G301" s="43">
        <v>4068009.8297999999</v>
      </c>
      <c r="H301" s="43">
        <v>0</v>
      </c>
      <c r="I301" s="43">
        <f t="shared" si="64"/>
        <v>4068009.8297999999</v>
      </c>
      <c r="J301" s="43">
        <v>6284059.5438999999</v>
      </c>
      <c r="K301" s="53">
        <v>97005529.929900005</v>
      </c>
      <c r="L301" s="48">
        <f t="shared" si="70"/>
        <v>231766271.29000002</v>
      </c>
      <c r="M301" s="47"/>
      <c r="N301" s="150"/>
      <c r="O301" s="49">
        <v>13</v>
      </c>
      <c r="P301" s="150"/>
      <c r="Q301" s="43" t="s">
        <v>721</v>
      </c>
      <c r="R301" s="43">
        <v>124839739.5279</v>
      </c>
      <c r="S301" s="43">
        <v>0</v>
      </c>
      <c r="T301" s="43">
        <v>3927187.9319000002</v>
      </c>
      <c r="U301" s="43">
        <f t="shared" si="69"/>
        <v>1963593.9659500001</v>
      </c>
      <c r="V301" s="43">
        <f t="shared" si="72"/>
        <v>1963593.9659500001</v>
      </c>
      <c r="W301" s="43">
        <v>6066524.8700999999</v>
      </c>
      <c r="X301" s="43">
        <v>85156467.731199995</v>
      </c>
      <c r="Y301" s="48">
        <f t="shared" si="66"/>
        <v>218026326.09514999</v>
      </c>
    </row>
    <row r="302" spans="1:25" ht="24.9" customHeight="1" x14ac:dyDescent="0.25">
      <c r="A302" s="155"/>
      <c r="B302" s="150"/>
      <c r="C302" s="39">
        <v>7</v>
      </c>
      <c r="D302" s="43" t="s">
        <v>722</v>
      </c>
      <c r="E302" s="43">
        <v>101395903.96259999</v>
      </c>
      <c r="F302" s="43">
        <f t="shared" si="71"/>
        <v>-4907596.13</v>
      </c>
      <c r="G302" s="43">
        <v>3189695.6200999999</v>
      </c>
      <c r="H302" s="43">
        <v>0</v>
      </c>
      <c r="I302" s="43">
        <f t="shared" si="64"/>
        <v>3189695.6200999999</v>
      </c>
      <c r="J302" s="43">
        <v>4927283.375</v>
      </c>
      <c r="K302" s="53">
        <v>77919330.7447</v>
      </c>
      <c r="L302" s="48">
        <f t="shared" si="70"/>
        <v>182524617.5724</v>
      </c>
      <c r="M302" s="47"/>
      <c r="N302" s="150"/>
      <c r="O302" s="49">
        <v>14</v>
      </c>
      <c r="P302" s="150"/>
      <c r="Q302" s="43" t="s">
        <v>723</v>
      </c>
      <c r="R302" s="43">
        <v>124659179.9804</v>
      </c>
      <c r="S302" s="43">
        <v>0</v>
      </c>
      <c r="T302" s="43">
        <v>3921507.9194999998</v>
      </c>
      <c r="U302" s="43">
        <f t="shared" si="69"/>
        <v>1960753.9597499999</v>
      </c>
      <c r="V302" s="43">
        <f t="shared" si="72"/>
        <v>1960753.9597499999</v>
      </c>
      <c r="W302" s="43">
        <v>6057750.6688999999</v>
      </c>
      <c r="X302" s="43">
        <v>86003271.982899994</v>
      </c>
      <c r="Y302" s="48">
        <f t="shared" si="66"/>
        <v>218680956.59195</v>
      </c>
    </row>
    <row r="303" spans="1:25" ht="24.9" customHeight="1" x14ac:dyDescent="0.25">
      <c r="A303" s="155"/>
      <c r="B303" s="150"/>
      <c r="C303" s="39">
        <v>8</v>
      </c>
      <c r="D303" s="43" t="s">
        <v>724</v>
      </c>
      <c r="E303" s="43">
        <v>108765784.2749</v>
      </c>
      <c r="F303" s="43">
        <f t="shared" si="71"/>
        <v>-4907596.13</v>
      </c>
      <c r="G303" s="43">
        <v>3421536.0992000001</v>
      </c>
      <c r="H303" s="43">
        <v>0</v>
      </c>
      <c r="I303" s="43">
        <f t="shared" si="64"/>
        <v>3421536.0992000001</v>
      </c>
      <c r="J303" s="43">
        <v>5285419.0324999997</v>
      </c>
      <c r="K303" s="53">
        <v>85265567.5528</v>
      </c>
      <c r="L303" s="48">
        <f t="shared" si="70"/>
        <v>197830710.8294</v>
      </c>
      <c r="M303" s="47"/>
      <c r="N303" s="150"/>
      <c r="O303" s="49">
        <v>15</v>
      </c>
      <c r="P303" s="150"/>
      <c r="Q303" s="43" t="s">
        <v>725</v>
      </c>
      <c r="R303" s="43">
        <v>98515191.655699998</v>
      </c>
      <c r="S303" s="43">
        <v>0</v>
      </c>
      <c r="T303" s="43">
        <v>3099074.6475999998</v>
      </c>
      <c r="U303" s="43">
        <f t="shared" si="69"/>
        <v>1549537.3237999999</v>
      </c>
      <c r="V303" s="43">
        <f t="shared" si="72"/>
        <v>1549537.3237999999</v>
      </c>
      <c r="W303" s="43">
        <v>4787296.5974000003</v>
      </c>
      <c r="X303" s="43">
        <v>75446962.383100003</v>
      </c>
      <c r="Y303" s="48">
        <f t="shared" si="66"/>
        <v>180298987.95999998</v>
      </c>
    </row>
    <row r="304" spans="1:25" ht="24.9" customHeight="1" x14ac:dyDescent="0.25">
      <c r="A304" s="155"/>
      <c r="B304" s="150"/>
      <c r="C304" s="39">
        <v>9</v>
      </c>
      <c r="D304" s="43" t="s">
        <v>726</v>
      </c>
      <c r="E304" s="43">
        <v>99159865.298700005</v>
      </c>
      <c r="F304" s="43">
        <f t="shared" si="71"/>
        <v>-4907596.13</v>
      </c>
      <c r="G304" s="43">
        <v>3119354.6847000001</v>
      </c>
      <c r="H304" s="43">
        <v>0</v>
      </c>
      <c r="I304" s="43">
        <f t="shared" si="64"/>
        <v>3119354.6847000001</v>
      </c>
      <c r="J304" s="43">
        <v>4818624.1914999997</v>
      </c>
      <c r="K304" s="53">
        <v>76042926.205300003</v>
      </c>
      <c r="L304" s="48">
        <f t="shared" si="70"/>
        <v>178233174.2502</v>
      </c>
      <c r="M304" s="47"/>
      <c r="N304" s="150"/>
      <c r="O304" s="49">
        <v>16</v>
      </c>
      <c r="P304" s="150"/>
      <c r="Q304" s="43" t="s">
        <v>727</v>
      </c>
      <c r="R304" s="43">
        <v>125526247.2395</v>
      </c>
      <c r="S304" s="43">
        <v>0</v>
      </c>
      <c r="T304" s="43">
        <v>3948783.9783000001</v>
      </c>
      <c r="U304" s="43">
        <f t="shared" si="69"/>
        <v>1974391.98915</v>
      </c>
      <c r="V304" s="43">
        <f t="shared" si="72"/>
        <v>1974391.98915</v>
      </c>
      <c r="W304" s="43">
        <v>6099885.3699000003</v>
      </c>
      <c r="X304" s="43">
        <v>87793768.844500005</v>
      </c>
      <c r="Y304" s="48">
        <f t="shared" si="66"/>
        <v>221394293.44305003</v>
      </c>
    </row>
    <row r="305" spans="1:25" ht="24.9" customHeight="1" x14ac:dyDescent="0.25">
      <c r="A305" s="155"/>
      <c r="B305" s="150"/>
      <c r="C305" s="39">
        <v>10</v>
      </c>
      <c r="D305" s="43" t="s">
        <v>728</v>
      </c>
      <c r="E305" s="43">
        <v>94040579.219300002</v>
      </c>
      <c r="F305" s="43">
        <f t="shared" si="71"/>
        <v>-4907596.13</v>
      </c>
      <c r="G305" s="43">
        <v>2958313.0277</v>
      </c>
      <c r="H305" s="43">
        <v>0</v>
      </c>
      <c r="I305" s="43">
        <f t="shared" si="64"/>
        <v>2958313.0277</v>
      </c>
      <c r="J305" s="43">
        <v>4569855.0380999995</v>
      </c>
      <c r="K305" s="53">
        <v>78196269.968899995</v>
      </c>
      <c r="L305" s="48">
        <f t="shared" si="70"/>
        <v>174857421.12400001</v>
      </c>
      <c r="M305" s="47"/>
      <c r="N305" s="151"/>
      <c r="O305" s="49">
        <v>17</v>
      </c>
      <c r="P305" s="151"/>
      <c r="Q305" s="43" t="s">
        <v>729</v>
      </c>
      <c r="R305" s="43">
        <v>133372196.4804</v>
      </c>
      <c r="S305" s="43">
        <v>0</v>
      </c>
      <c r="T305" s="43">
        <v>4195600.5552000003</v>
      </c>
      <c r="U305" s="43">
        <f t="shared" si="69"/>
        <v>2097800.2776000001</v>
      </c>
      <c r="V305" s="43">
        <f t="shared" si="72"/>
        <v>2097800.2776000001</v>
      </c>
      <c r="W305" s="43">
        <v>6481155.3595000003</v>
      </c>
      <c r="X305" s="43">
        <v>80316732.752700001</v>
      </c>
      <c r="Y305" s="48">
        <f t="shared" si="66"/>
        <v>222267884.87019998</v>
      </c>
    </row>
    <row r="306" spans="1:25" ht="24.9" customHeight="1" x14ac:dyDescent="0.25">
      <c r="A306" s="155"/>
      <c r="B306" s="151"/>
      <c r="C306" s="39">
        <v>11</v>
      </c>
      <c r="D306" s="43" t="s">
        <v>730</v>
      </c>
      <c r="E306" s="43">
        <v>128350139.38079999</v>
      </c>
      <c r="F306" s="43">
        <f t="shared" si="71"/>
        <v>-4907596.13</v>
      </c>
      <c r="G306" s="43">
        <v>4037617.5114000002</v>
      </c>
      <c r="H306" s="43">
        <v>0</v>
      </c>
      <c r="I306" s="43">
        <f t="shared" si="64"/>
        <v>4037617.5114000002</v>
      </c>
      <c r="J306" s="43">
        <v>6237110.9999000002</v>
      </c>
      <c r="K306" s="53">
        <v>94946329.354499996</v>
      </c>
      <c r="L306" s="48">
        <f t="shared" si="70"/>
        <v>228663601.11659998</v>
      </c>
      <c r="M306" s="47"/>
      <c r="N306" s="39"/>
      <c r="O306" s="163" t="s">
        <v>731</v>
      </c>
      <c r="P306" s="164"/>
      <c r="Q306" s="44"/>
      <c r="R306" s="44">
        <f>SUM(R289:R305)</f>
        <v>1992108636.8438003</v>
      </c>
      <c r="S306" s="44">
        <f>SUM(S289:S305)</f>
        <v>0</v>
      </c>
      <c r="T306" s="44">
        <f>SUM(T289:T305)</f>
        <v>62667424.870700009</v>
      </c>
      <c r="U306" s="44">
        <f>SUM(U289:U305)</f>
        <v>31333712.435350005</v>
      </c>
      <c r="V306" s="44">
        <f t="shared" si="72"/>
        <v>31333712.435350005</v>
      </c>
      <c r="W306" s="44">
        <f>SUM(W289:W305)</f>
        <v>96805525.508400008</v>
      </c>
      <c r="X306" s="44">
        <f>SUM(X289:X305)</f>
        <v>1434752322.8545001</v>
      </c>
      <c r="Y306" s="51">
        <f t="shared" si="66"/>
        <v>3555000197.6420503</v>
      </c>
    </row>
    <row r="307" spans="1:25" ht="24.9" customHeight="1" x14ac:dyDescent="0.25">
      <c r="A307" s="39"/>
      <c r="B307" s="162" t="s">
        <v>732</v>
      </c>
      <c r="C307" s="163"/>
      <c r="D307" s="44"/>
      <c r="E307" s="44">
        <f>SUM(E296:E306)</f>
        <v>1278596037.0160999</v>
      </c>
      <c r="F307" s="44">
        <f>SUM(F296:F306)</f>
        <v>-53983557.430000007</v>
      </c>
      <c r="G307" s="44">
        <f>SUM(G296:G306)</f>
        <v>40221863.209399998</v>
      </c>
      <c r="H307" s="44">
        <f>SUM(H296:H306)</f>
        <v>0</v>
      </c>
      <c r="I307" s="44">
        <f t="shared" si="64"/>
        <v>40221863.209399998</v>
      </c>
      <c r="J307" s="44">
        <f>SUM(J296:J306)</f>
        <v>62132736.632499993</v>
      </c>
      <c r="K307" s="44">
        <f>SUM(K296:K306)</f>
        <v>971121815.34429979</v>
      </c>
      <c r="L307" s="44">
        <f>SUM(L296:L306)</f>
        <v>2298088894.7723002</v>
      </c>
      <c r="M307" s="47"/>
      <c r="N307" s="149">
        <v>32</v>
      </c>
      <c r="O307" s="49">
        <v>1</v>
      </c>
      <c r="P307" s="149" t="s">
        <v>116</v>
      </c>
      <c r="Q307" s="43" t="s">
        <v>733</v>
      </c>
      <c r="R307" s="43">
        <v>88740067.584600002</v>
      </c>
      <c r="S307" s="43">
        <v>0</v>
      </c>
      <c r="T307" s="43">
        <v>2791570.4071</v>
      </c>
      <c r="U307" s="43">
        <f t="shared" si="69"/>
        <v>1395785.20355</v>
      </c>
      <c r="V307" s="43">
        <f t="shared" si="72"/>
        <v>1395785.20355</v>
      </c>
      <c r="W307" s="43">
        <v>4312279.3191</v>
      </c>
      <c r="X307" s="43">
        <v>223243167.9682</v>
      </c>
      <c r="Y307" s="48">
        <f t="shared" si="66"/>
        <v>317691300.07545</v>
      </c>
    </row>
    <row r="308" spans="1:25" ht="24.9" customHeight="1" x14ac:dyDescent="0.25">
      <c r="A308" s="155">
        <v>16</v>
      </c>
      <c r="B308" s="149" t="s">
        <v>734</v>
      </c>
      <c r="C308" s="39">
        <v>1</v>
      </c>
      <c r="D308" s="43" t="s">
        <v>735</v>
      </c>
      <c r="E308" s="43">
        <v>100330813.03470001</v>
      </c>
      <c r="F308" s="43">
        <v>0</v>
      </c>
      <c r="G308" s="43">
        <v>3156190.1653999998</v>
      </c>
      <c r="H308" s="43">
        <f>G308/2</f>
        <v>1578095.0826999999</v>
      </c>
      <c r="I308" s="43">
        <f t="shared" si="64"/>
        <v>1578095.0826999999</v>
      </c>
      <c r="J308" s="43">
        <v>4875525.8125999998</v>
      </c>
      <c r="K308" s="53">
        <v>80815542.134100005</v>
      </c>
      <c r="L308" s="48">
        <f t="shared" ref="L308:L334" si="73">E308+F308+I308+J308+K308</f>
        <v>187599976.06410003</v>
      </c>
      <c r="M308" s="47"/>
      <c r="N308" s="150"/>
      <c r="O308" s="49">
        <v>2</v>
      </c>
      <c r="P308" s="150"/>
      <c r="Q308" s="43" t="s">
        <v>736</v>
      </c>
      <c r="R308" s="43">
        <v>110873822.66859999</v>
      </c>
      <c r="S308" s="43">
        <v>0</v>
      </c>
      <c r="T308" s="43">
        <v>3487850.4232999999</v>
      </c>
      <c r="U308" s="43">
        <f t="shared" si="69"/>
        <v>1743925.21165</v>
      </c>
      <c r="V308" s="43">
        <f t="shared" si="72"/>
        <v>1743925.21165</v>
      </c>
      <c r="W308" s="43">
        <v>5387858.1068000002</v>
      </c>
      <c r="X308" s="43">
        <v>236594060.78290001</v>
      </c>
      <c r="Y308" s="48">
        <f t="shared" si="66"/>
        <v>354599666.76995003</v>
      </c>
    </row>
    <row r="309" spans="1:25" ht="24.9" customHeight="1" x14ac:dyDescent="0.25">
      <c r="A309" s="155"/>
      <c r="B309" s="150"/>
      <c r="C309" s="39">
        <v>2</v>
      </c>
      <c r="D309" s="43" t="s">
        <v>737</v>
      </c>
      <c r="E309" s="43">
        <v>94416352.379800007</v>
      </c>
      <c r="F309" s="43">
        <v>0</v>
      </c>
      <c r="G309" s="43">
        <v>2970134.0378</v>
      </c>
      <c r="H309" s="43">
        <f t="shared" ref="H309:H335" si="74">G309/2</f>
        <v>1485067.0189</v>
      </c>
      <c r="I309" s="43">
        <f t="shared" si="64"/>
        <v>1485067.0189</v>
      </c>
      <c r="J309" s="43">
        <v>4588115.5473999996</v>
      </c>
      <c r="K309" s="53">
        <v>76818897.353599995</v>
      </c>
      <c r="L309" s="48">
        <f t="shared" si="73"/>
        <v>177308432.29970002</v>
      </c>
      <c r="M309" s="47"/>
      <c r="N309" s="150"/>
      <c r="O309" s="49">
        <v>3</v>
      </c>
      <c r="P309" s="150"/>
      <c r="Q309" s="43" t="s">
        <v>738</v>
      </c>
      <c r="R309" s="43">
        <v>102138047.3035</v>
      </c>
      <c r="S309" s="43">
        <v>0</v>
      </c>
      <c r="T309" s="43">
        <v>3213041.8429</v>
      </c>
      <c r="U309" s="43">
        <f t="shared" si="69"/>
        <v>1606520.92145</v>
      </c>
      <c r="V309" s="43">
        <f t="shared" si="72"/>
        <v>1606520.92145</v>
      </c>
      <c r="W309" s="43">
        <v>4963347.4605</v>
      </c>
      <c r="X309" s="43">
        <v>221508704.87369999</v>
      </c>
      <c r="Y309" s="48">
        <f t="shared" si="66"/>
        <v>330216620.55914998</v>
      </c>
    </row>
    <row r="310" spans="1:25" ht="24.9" customHeight="1" x14ac:dyDescent="0.25">
      <c r="A310" s="155"/>
      <c r="B310" s="150"/>
      <c r="C310" s="39">
        <v>3</v>
      </c>
      <c r="D310" s="43" t="s">
        <v>739</v>
      </c>
      <c r="E310" s="43">
        <v>86739318.903600007</v>
      </c>
      <c r="F310" s="43">
        <v>0</v>
      </c>
      <c r="G310" s="43">
        <v>2728631.1852000002</v>
      </c>
      <c r="H310" s="43">
        <f t="shared" si="74"/>
        <v>1364315.5926000001</v>
      </c>
      <c r="I310" s="43">
        <f t="shared" si="64"/>
        <v>1364315.5926000001</v>
      </c>
      <c r="J310" s="43">
        <v>4215053.9349999996</v>
      </c>
      <c r="K310" s="53">
        <v>70364356.403200001</v>
      </c>
      <c r="L310" s="48">
        <f t="shared" si="73"/>
        <v>162683044.8344</v>
      </c>
      <c r="M310" s="47"/>
      <c r="N310" s="150"/>
      <c r="O310" s="49">
        <v>4</v>
      </c>
      <c r="P310" s="150"/>
      <c r="Q310" s="43" t="s">
        <v>740</v>
      </c>
      <c r="R310" s="43">
        <v>109030319.04539999</v>
      </c>
      <c r="S310" s="43">
        <v>0</v>
      </c>
      <c r="T310" s="43">
        <v>3429857.7903999998</v>
      </c>
      <c r="U310" s="43">
        <f t="shared" si="69"/>
        <v>1714928.8951999999</v>
      </c>
      <c r="V310" s="43">
        <f t="shared" si="72"/>
        <v>1714928.8951999999</v>
      </c>
      <c r="W310" s="43">
        <v>5298273.9677999998</v>
      </c>
      <c r="X310" s="43">
        <v>230390622.1611</v>
      </c>
      <c r="Y310" s="48">
        <f t="shared" si="66"/>
        <v>346434144.06949997</v>
      </c>
    </row>
    <row r="311" spans="1:25" ht="24.9" customHeight="1" x14ac:dyDescent="0.25">
      <c r="A311" s="155"/>
      <c r="B311" s="150"/>
      <c r="C311" s="39">
        <v>4</v>
      </c>
      <c r="D311" s="43" t="s">
        <v>741</v>
      </c>
      <c r="E311" s="43">
        <v>92253956.839499995</v>
      </c>
      <c r="F311" s="43">
        <v>0</v>
      </c>
      <c r="G311" s="43">
        <v>2902109.7555999998</v>
      </c>
      <c r="H311" s="43">
        <f t="shared" si="74"/>
        <v>1451054.8777999999</v>
      </c>
      <c r="I311" s="43">
        <f t="shared" si="64"/>
        <v>1451054.8777999999</v>
      </c>
      <c r="J311" s="43">
        <v>4483035.0148</v>
      </c>
      <c r="K311" s="53">
        <v>75961596.863100007</v>
      </c>
      <c r="L311" s="48">
        <f t="shared" si="73"/>
        <v>174149643.5952</v>
      </c>
      <c r="M311" s="47"/>
      <c r="N311" s="150"/>
      <c r="O311" s="49">
        <v>5</v>
      </c>
      <c r="P311" s="150"/>
      <c r="Q311" s="43" t="s">
        <v>742</v>
      </c>
      <c r="R311" s="43">
        <v>101207413.463</v>
      </c>
      <c r="S311" s="43">
        <v>0</v>
      </c>
      <c r="T311" s="43">
        <v>3183766.1170999999</v>
      </c>
      <c r="U311" s="43">
        <f t="shared" si="69"/>
        <v>1591883.05855</v>
      </c>
      <c r="V311" s="43">
        <f t="shared" si="72"/>
        <v>1591883.05855</v>
      </c>
      <c r="W311" s="43">
        <v>4918123.7731999997</v>
      </c>
      <c r="X311" s="43">
        <v>231858642.27020001</v>
      </c>
      <c r="Y311" s="48">
        <f t="shared" si="66"/>
        <v>339576062.56494999</v>
      </c>
    </row>
    <row r="312" spans="1:25" ht="24.9" customHeight="1" x14ac:dyDescent="0.25">
      <c r="A312" s="155"/>
      <c r="B312" s="150"/>
      <c r="C312" s="39">
        <v>5</v>
      </c>
      <c r="D312" s="43" t="s">
        <v>743</v>
      </c>
      <c r="E312" s="43">
        <v>98924499.9736</v>
      </c>
      <c r="F312" s="43">
        <v>0</v>
      </c>
      <c r="G312" s="43">
        <v>3111950.6011000001</v>
      </c>
      <c r="H312" s="43">
        <f t="shared" si="74"/>
        <v>1555975.30055</v>
      </c>
      <c r="I312" s="43">
        <f t="shared" si="64"/>
        <v>1555975.30055</v>
      </c>
      <c r="J312" s="43">
        <v>4807186.7309999997</v>
      </c>
      <c r="K312" s="53">
        <v>74801035.811100006</v>
      </c>
      <c r="L312" s="48">
        <f t="shared" si="73"/>
        <v>180088697.81625003</v>
      </c>
      <c r="M312" s="47"/>
      <c r="N312" s="150"/>
      <c r="O312" s="49">
        <v>6</v>
      </c>
      <c r="P312" s="150"/>
      <c r="Q312" s="43" t="s">
        <v>744</v>
      </c>
      <c r="R312" s="43">
        <v>101190501.87360001</v>
      </c>
      <c r="S312" s="43">
        <v>1E-4</v>
      </c>
      <c r="T312" s="43">
        <v>3183234.1151000001</v>
      </c>
      <c r="U312" s="43">
        <f t="shared" si="69"/>
        <v>1591617.05755</v>
      </c>
      <c r="V312" s="43">
        <f t="shared" si="72"/>
        <v>1591617.05755</v>
      </c>
      <c r="W312" s="43">
        <v>4917301.9628999997</v>
      </c>
      <c r="X312" s="43">
        <v>231092901.27829999</v>
      </c>
      <c r="Y312" s="48">
        <f t="shared" si="66"/>
        <v>338792322.17245001</v>
      </c>
    </row>
    <row r="313" spans="1:25" ht="24.9" customHeight="1" x14ac:dyDescent="0.25">
      <c r="A313" s="155"/>
      <c r="B313" s="150"/>
      <c r="C313" s="39">
        <v>6</v>
      </c>
      <c r="D313" s="43" t="s">
        <v>745</v>
      </c>
      <c r="E313" s="43">
        <v>99255746.0132</v>
      </c>
      <c r="F313" s="43">
        <v>0</v>
      </c>
      <c r="G313" s="43">
        <v>3122370.8843999999</v>
      </c>
      <c r="H313" s="43">
        <f t="shared" si="74"/>
        <v>1561185.4421999999</v>
      </c>
      <c r="I313" s="43">
        <f t="shared" si="64"/>
        <v>1561185.4421999999</v>
      </c>
      <c r="J313" s="43">
        <v>4823283.4670000002</v>
      </c>
      <c r="K313" s="53">
        <v>75038896.730700001</v>
      </c>
      <c r="L313" s="48">
        <f t="shared" si="73"/>
        <v>180679111.65310001</v>
      </c>
      <c r="M313" s="47"/>
      <c r="N313" s="150"/>
      <c r="O313" s="49">
        <v>7</v>
      </c>
      <c r="P313" s="150"/>
      <c r="Q313" s="43" t="s">
        <v>746</v>
      </c>
      <c r="R313" s="43">
        <v>109667349.5343</v>
      </c>
      <c r="S313" s="43">
        <v>0</v>
      </c>
      <c r="T313" s="43">
        <v>3449897.3903999999</v>
      </c>
      <c r="U313" s="43">
        <f t="shared" si="69"/>
        <v>1724948.6952</v>
      </c>
      <c r="V313" s="43">
        <f t="shared" si="72"/>
        <v>1724948.6952</v>
      </c>
      <c r="W313" s="43">
        <v>5329230.1465999996</v>
      </c>
      <c r="X313" s="43">
        <v>236650256.0307</v>
      </c>
      <c r="Y313" s="48">
        <f t="shared" si="66"/>
        <v>353371784.40679997</v>
      </c>
    </row>
    <row r="314" spans="1:25" ht="24.9" customHeight="1" x14ac:dyDescent="0.25">
      <c r="A314" s="155"/>
      <c r="B314" s="150"/>
      <c r="C314" s="39">
        <v>7</v>
      </c>
      <c r="D314" s="43" t="s">
        <v>747</v>
      </c>
      <c r="E314" s="43">
        <v>88839127.638300002</v>
      </c>
      <c r="F314" s="43">
        <v>0</v>
      </c>
      <c r="G314" s="43">
        <v>2794686.622</v>
      </c>
      <c r="H314" s="43">
        <f t="shared" si="74"/>
        <v>1397343.311</v>
      </c>
      <c r="I314" s="43">
        <f t="shared" si="64"/>
        <v>1397343.311</v>
      </c>
      <c r="J314" s="43">
        <v>4317093.0931000002</v>
      </c>
      <c r="K314" s="53">
        <v>68719353.559599996</v>
      </c>
      <c r="L314" s="48">
        <f t="shared" si="73"/>
        <v>163272917.602</v>
      </c>
      <c r="M314" s="47"/>
      <c r="N314" s="150"/>
      <c r="O314" s="49">
        <v>8</v>
      </c>
      <c r="P314" s="150"/>
      <c r="Q314" s="43" t="s">
        <v>748</v>
      </c>
      <c r="R314" s="43">
        <v>106246916.8761</v>
      </c>
      <c r="S314" s="43">
        <v>0</v>
      </c>
      <c r="T314" s="43">
        <v>3342297.9841</v>
      </c>
      <c r="U314" s="43">
        <f t="shared" si="69"/>
        <v>1671148.99205</v>
      </c>
      <c r="V314" s="43">
        <f t="shared" si="72"/>
        <v>1671148.99205</v>
      </c>
      <c r="W314" s="43">
        <v>5163015.9277999997</v>
      </c>
      <c r="X314" s="43">
        <v>227140825.1426</v>
      </c>
      <c r="Y314" s="48">
        <f t="shared" si="66"/>
        <v>340221906.93855</v>
      </c>
    </row>
    <row r="315" spans="1:25" ht="24.9" customHeight="1" x14ac:dyDescent="0.25">
      <c r="A315" s="155"/>
      <c r="B315" s="150"/>
      <c r="C315" s="39">
        <v>8</v>
      </c>
      <c r="D315" s="43" t="s">
        <v>749</v>
      </c>
      <c r="E315" s="43">
        <v>94099035.599099994</v>
      </c>
      <c r="F315" s="43">
        <v>0</v>
      </c>
      <c r="G315" s="43">
        <v>2960151.9389</v>
      </c>
      <c r="H315" s="43">
        <f t="shared" si="74"/>
        <v>1480075.96945</v>
      </c>
      <c r="I315" s="43">
        <f t="shared" si="64"/>
        <v>1480075.96945</v>
      </c>
      <c r="J315" s="43">
        <v>4572695.6967000002</v>
      </c>
      <c r="K315" s="53">
        <v>73333177.182600006</v>
      </c>
      <c r="L315" s="48">
        <f t="shared" si="73"/>
        <v>173484984.44784999</v>
      </c>
      <c r="M315" s="47"/>
      <c r="N315" s="150"/>
      <c r="O315" s="49">
        <v>9</v>
      </c>
      <c r="P315" s="150"/>
      <c r="Q315" s="43" t="s">
        <v>750</v>
      </c>
      <c r="R315" s="43">
        <v>101341148.27159999</v>
      </c>
      <c r="S315" s="43">
        <v>0</v>
      </c>
      <c r="T315" s="43">
        <v>3187973.1247</v>
      </c>
      <c r="U315" s="43">
        <f t="shared" si="69"/>
        <v>1593986.56235</v>
      </c>
      <c r="V315" s="43">
        <f t="shared" si="72"/>
        <v>1593986.56235</v>
      </c>
      <c r="W315" s="43">
        <v>4924622.5494999997</v>
      </c>
      <c r="X315" s="43">
        <v>228919856.88190001</v>
      </c>
      <c r="Y315" s="48">
        <f t="shared" si="66"/>
        <v>336779614.26534998</v>
      </c>
    </row>
    <row r="316" spans="1:25" ht="24.9" customHeight="1" x14ac:dyDescent="0.25">
      <c r="A316" s="155"/>
      <c r="B316" s="150"/>
      <c r="C316" s="39">
        <v>9</v>
      </c>
      <c r="D316" s="43" t="s">
        <v>751</v>
      </c>
      <c r="E316" s="43">
        <v>105869025.5244</v>
      </c>
      <c r="F316" s="43">
        <v>0</v>
      </c>
      <c r="G316" s="43">
        <v>3330410.3402999998</v>
      </c>
      <c r="H316" s="43">
        <f t="shared" si="74"/>
        <v>1665205.1701499999</v>
      </c>
      <c r="I316" s="43">
        <f t="shared" si="64"/>
        <v>1665205.1701499999</v>
      </c>
      <c r="J316" s="43">
        <v>5144652.4859999996</v>
      </c>
      <c r="K316" s="53">
        <v>81313548.295900002</v>
      </c>
      <c r="L316" s="48">
        <f t="shared" si="73"/>
        <v>193992431.47645</v>
      </c>
      <c r="M316" s="47"/>
      <c r="N316" s="150"/>
      <c r="O316" s="49">
        <v>10</v>
      </c>
      <c r="P316" s="150"/>
      <c r="Q316" s="43" t="s">
        <v>752</v>
      </c>
      <c r="R316" s="43">
        <v>118838806.88940001</v>
      </c>
      <c r="S316" s="43">
        <v>0</v>
      </c>
      <c r="T316" s="43">
        <v>3738411.5830000001</v>
      </c>
      <c r="U316" s="43">
        <f t="shared" si="69"/>
        <v>1869205.7915000001</v>
      </c>
      <c r="V316" s="43">
        <f t="shared" si="72"/>
        <v>1869205.7915000001</v>
      </c>
      <c r="W316" s="43">
        <v>5774912.5417999998</v>
      </c>
      <c r="X316" s="43">
        <v>236598743.7202</v>
      </c>
      <c r="Y316" s="48">
        <f t="shared" si="66"/>
        <v>363081668.9429</v>
      </c>
    </row>
    <row r="317" spans="1:25" ht="24.9" customHeight="1" x14ac:dyDescent="0.25">
      <c r="A317" s="155"/>
      <c r="B317" s="150"/>
      <c r="C317" s="39">
        <v>10</v>
      </c>
      <c r="D317" s="43" t="s">
        <v>753</v>
      </c>
      <c r="E317" s="43">
        <v>93573401.551100001</v>
      </c>
      <c r="F317" s="43">
        <v>0</v>
      </c>
      <c r="G317" s="43">
        <v>2943616.6296999999</v>
      </c>
      <c r="H317" s="43">
        <f t="shared" si="74"/>
        <v>1471808.31485</v>
      </c>
      <c r="I317" s="43">
        <f t="shared" si="64"/>
        <v>1471808.31485</v>
      </c>
      <c r="J317" s="43">
        <v>4547152.7723000003</v>
      </c>
      <c r="K317" s="53">
        <v>75779931.191300005</v>
      </c>
      <c r="L317" s="48">
        <f t="shared" si="73"/>
        <v>175372293.82955003</v>
      </c>
      <c r="M317" s="47"/>
      <c r="N317" s="150"/>
      <c r="O317" s="49">
        <v>11</v>
      </c>
      <c r="P317" s="150"/>
      <c r="Q317" s="43" t="s">
        <v>754</v>
      </c>
      <c r="R317" s="43">
        <v>105837876.0333</v>
      </c>
      <c r="S317" s="43">
        <v>0</v>
      </c>
      <c r="T317" s="43">
        <v>3329430.4448000002</v>
      </c>
      <c r="U317" s="43">
        <f t="shared" si="69"/>
        <v>1664715.2224000001</v>
      </c>
      <c r="V317" s="43">
        <f t="shared" si="72"/>
        <v>1664715.2224000001</v>
      </c>
      <c r="W317" s="43">
        <v>5143138.7920000004</v>
      </c>
      <c r="X317" s="43">
        <v>233268044.92250001</v>
      </c>
      <c r="Y317" s="48">
        <f t="shared" si="66"/>
        <v>345913774.9702</v>
      </c>
    </row>
    <row r="318" spans="1:25" ht="24.9" customHeight="1" x14ac:dyDescent="0.25">
      <c r="A318" s="155"/>
      <c r="B318" s="150"/>
      <c r="C318" s="39">
        <v>11</v>
      </c>
      <c r="D318" s="43" t="s">
        <v>755</v>
      </c>
      <c r="E318" s="43">
        <v>115418863.58419999</v>
      </c>
      <c r="F318" s="43">
        <v>0</v>
      </c>
      <c r="G318" s="43">
        <v>3630827.5706000002</v>
      </c>
      <c r="H318" s="43">
        <f t="shared" si="74"/>
        <v>1815413.7853000001</v>
      </c>
      <c r="I318" s="43">
        <f t="shared" si="64"/>
        <v>1815413.7853000001</v>
      </c>
      <c r="J318" s="43">
        <v>5608722.1029000003</v>
      </c>
      <c r="K318" s="53">
        <v>87582063.598299995</v>
      </c>
      <c r="L318" s="48">
        <f t="shared" si="73"/>
        <v>210425063.07069999</v>
      </c>
      <c r="M318" s="47"/>
      <c r="N318" s="150"/>
      <c r="O318" s="49">
        <v>12</v>
      </c>
      <c r="P318" s="150"/>
      <c r="Q318" s="43" t="s">
        <v>756</v>
      </c>
      <c r="R318" s="43">
        <v>101295926.6288</v>
      </c>
      <c r="S318" s="43">
        <v>0</v>
      </c>
      <c r="T318" s="43">
        <v>3186550.5496999999</v>
      </c>
      <c r="U318" s="43">
        <f t="shared" si="69"/>
        <v>1593275.2748499999</v>
      </c>
      <c r="V318" s="43">
        <f t="shared" si="72"/>
        <v>1593275.2748499999</v>
      </c>
      <c r="W318" s="43">
        <v>4922425.0263</v>
      </c>
      <c r="X318" s="43">
        <v>226953830.61109999</v>
      </c>
      <c r="Y318" s="48">
        <f t="shared" si="66"/>
        <v>334765457.54104996</v>
      </c>
    </row>
    <row r="319" spans="1:25" ht="24.9" customHeight="1" x14ac:dyDescent="0.25">
      <c r="A319" s="155"/>
      <c r="B319" s="150"/>
      <c r="C319" s="39">
        <v>12</v>
      </c>
      <c r="D319" s="43" t="s">
        <v>757</v>
      </c>
      <c r="E319" s="43">
        <v>98024707.9419</v>
      </c>
      <c r="F319" s="43">
        <v>0</v>
      </c>
      <c r="G319" s="43">
        <v>3083645.0918999999</v>
      </c>
      <c r="H319" s="43">
        <f t="shared" si="74"/>
        <v>1541822.5459499999</v>
      </c>
      <c r="I319" s="43">
        <f t="shared" si="64"/>
        <v>1541822.5459499999</v>
      </c>
      <c r="J319" s="43">
        <v>4763461.7860000003</v>
      </c>
      <c r="K319" s="53">
        <v>75047455.202399999</v>
      </c>
      <c r="L319" s="48">
        <f t="shared" si="73"/>
        <v>179377447.47624999</v>
      </c>
      <c r="M319" s="47"/>
      <c r="N319" s="150"/>
      <c r="O319" s="49">
        <v>13</v>
      </c>
      <c r="P319" s="150"/>
      <c r="Q319" s="43" t="s">
        <v>758</v>
      </c>
      <c r="R319" s="43">
        <v>120255871.5378</v>
      </c>
      <c r="S319" s="43">
        <v>0</v>
      </c>
      <c r="T319" s="43">
        <v>3782989.3687999998</v>
      </c>
      <c r="U319" s="43">
        <f t="shared" si="69"/>
        <v>1891494.6843999999</v>
      </c>
      <c r="V319" s="43">
        <f t="shared" si="72"/>
        <v>1891494.6843999999</v>
      </c>
      <c r="W319" s="43">
        <v>5843774.0916999998</v>
      </c>
      <c r="X319" s="43">
        <v>243827099.69240001</v>
      </c>
      <c r="Y319" s="48">
        <f t="shared" si="66"/>
        <v>371818240.00630003</v>
      </c>
    </row>
    <row r="320" spans="1:25" ht="24.9" customHeight="1" x14ac:dyDescent="0.25">
      <c r="A320" s="155"/>
      <c r="B320" s="150"/>
      <c r="C320" s="39">
        <v>13</v>
      </c>
      <c r="D320" s="43" t="s">
        <v>759</v>
      </c>
      <c r="E320" s="43">
        <v>88552983.154300004</v>
      </c>
      <c r="F320" s="43">
        <v>0</v>
      </c>
      <c r="G320" s="43">
        <v>2785685.1359000001</v>
      </c>
      <c r="H320" s="43">
        <f t="shared" si="74"/>
        <v>1392842.5679500001</v>
      </c>
      <c r="I320" s="43">
        <f t="shared" si="64"/>
        <v>1392842.5679500001</v>
      </c>
      <c r="J320" s="43">
        <v>4303188.0445999997</v>
      </c>
      <c r="K320" s="53">
        <v>72653989.790800005</v>
      </c>
      <c r="L320" s="48">
        <f t="shared" si="73"/>
        <v>166903003.55765</v>
      </c>
      <c r="M320" s="47"/>
      <c r="N320" s="150"/>
      <c r="O320" s="49">
        <v>14</v>
      </c>
      <c r="P320" s="150"/>
      <c r="Q320" s="43" t="s">
        <v>760</v>
      </c>
      <c r="R320" s="43">
        <v>147266357.39030001</v>
      </c>
      <c r="S320" s="43">
        <v>0</v>
      </c>
      <c r="T320" s="43">
        <v>4632680.7769999998</v>
      </c>
      <c r="U320" s="43">
        <f t="shared" si="69"/>
        <v>2316340.3884999999</v>
      </c>
      <c r="V320" s="43">
        <f t="shared" si="72"/>
        <v>2316340.3884999999</v>
      </c>
      <c r="W320" s="43">
        <v>7156335.1783999996</v>
      </c>
      <c r="X320" s="43">
        <v>271371168.11680001</v>
      </c>
      <c r="Y320" s="48">
        <f t="shared" si="66"/>
        <v>428110201.074</v>
      </c>
    </row>
    <row r="321" spans="1:25" ht="24.9" customHeight="1" x14ac:dyDescent="0.25">
      <c r="A321" s="155"/>
      <c r="B321" s="150"/>
      <c r="C321" s="39">
        <v>14</v>
      </c>
      <c r="D321" s="43" t="s">
        <v>761</v>
      </c>
      <c r="E321" s="43">
        <v>86176476.327000007</v>
      </c>
      <c r="F321" s="43">
        <v>0</v>
      </c>
      <c r="G321" s="43">
        <v>2710925.3761999998</v>
      </c>
      <c r="H321" s="43">
        <f t="shared" si="74"/>
        <v>1355462.6880999999</v>
      </c>
      <c r="I321" s="43">
        <f t="shared" si="64"/>
        <v>1355462.6880999999</v>
      </c>
      <c r="J321" s="43">
        <v>4187702.8807999999</v>
      </c>
      <c r="K321" s="53">
        <v>69967275.614700004</v>
      </c>
      <c r="L321" s="48">
        <f t="shared" si="73"/>
        <v>161686917.5106</v>
      </c>
      <c r="M321" s="47"/>
      <c r="N321" s="150"/>
      <c r="O321" s="49">
        <v>15</v>
      </c>
      <c r="P321" s="150"/>
      <c r="Q321" s="43" t="s">
        <v>762</v>
      </c>
      <c r="R321" s="43">
        <v>118894504.62199999</v>
      </c>
      <c r="S321" s="43">
        <v>0</v>
      </c>
      <c r="T321" s="43">
        <v>3740163.7130999998</v>
      </c>
      <c r="U321" s="43">
        <f t="shared" si="69"/>
        <v>1870081.8565499999</v>
      </c>
      <c r="V321" s="43">
        <f t="shared" si="72"/>
        <v>1870081.8565499999</v>
      </c>
      <c r="W321" s="43">
        <v>5777619.1453999998</v>
      </c>
      <c r="X321" s="43">
        <v>242013834.06650001</v>
      </c>
      <c r="Y321" s="48">
        <f t="shared" si="66"/>
        <v>368556039.69045001</v>
      </c>
    </row>
    <row r="322" spans="1:25" ht="24.9" customHeight="1" x14ac:dyDescent="0.25">
      <c r="A322" s="155"/>
      <c r="B322" s="150"/>
      <c r="C322" s="39">
        <v>15</v>
      </c>
      <c r="D322" s="43" t="s">
        <v>763</v>
      </c>
      <c r="E322" s="43">
        <v>76769580.055999994</v>
      </c>
      <c r="F322" s="43">
        <v>0</v>
      </c>
      <c r="G322" s="43">
        <v>2415004.7851999998</v>
      </c>
      <c r="H322" s="43">
        <f t="shared" si="74"/>
        <v>1207502.3925999999</v>
      </c>
      <c r="I322" s="43">
        <f t="shared" si="64"/>
        <v>1207502.3925999999</v>
      </c>
      <c r="J322" s="43">
        <v>3730579.4487999999</v>
      </c>
      <c r="K322" s="53">
        <v>62164533.158299997</v>
      </c>
      <c r="L322" s="48">
        <f t="shared" si="73"/>
        <v>143872195.0557</v>
      </c>
      <c r="M322" s="47"/>
      <c r="N322" s="150"/>
      <c r="O322" s="49">
        <v>16</v>
      </c>
      <c r="P322" s="150"/>
      <c r="Q322" s="43" t="s">
        <v>764</v>
      </c>
      <c r="R322" s="43">
        <v>119974979.8935</v>
      </c>
      <c r="S322" s="43">
        <v>0</v>
      </c>
      <c r="T322" s="43">
        <v>3774153.1258999999</v>
      </c>
      <c r="U322" s="43">
        <f t="shared" si="69"/>
        <v>1887076.5629499999</v>
      </c>
      <c r="V322" s="43">
        <f t="shared" si="72"/>
        <v>1887076.5629499999</v>
      </c>
      <c r="W322" s="43">
        <v>5830124.3022999996</v>
      </c>
      <c r="X322" s="43">
        <v>242178867.23679999</v>
      </c>
      <c r="Y322" s="48">
        <f t="shared" si="66"/>
        <v>369871047.99554998</v>
      </c>
    </row>
    <row r="323" spans="1:25" ht="24.9" customHeight="1" x14ac:dyDescent="0.25">
      <c r="A323" s="155"/>
      <c r="B323" s="150"/>
      <c r="C323" s="39">
        <v>16</v>
      </c>
      <c r="D323" s="43" t="s">
        <v>765</v>
      </c>
      <c r="E323" s="43">
        <v>83217222.135000005</v>
      </c>
      <c r="F323" s="43">
        <v>0</v>
      </c>
      <c r="G323" s="43">
        <v>2617833.6461</v>
      </c>
      <c r="H323" s="43">
        <f t="shared" si="74"/>
        <v>1308916.82305</v>
      </c>
      <c r="I323" s="43">
        <f t="shared" si="64"/>
        <v>1308916.82305</v>
      </c>
      <c r="J323" s="43">
        <v>4043899.3994</v>
      </c>
      <c r="K323" s="53">
        <v>68294659.589000002</v>
      </c>
      <c r="L323" s="48">
        <f t="shared" si="73"/>
        <v>156864697.94645</v>
      </c>
      <c r="M323" s="47"/>
      <c r="N323" s="150"/>
      <c r="O323" s="49">
        <v>17</v>
      </c>
      <c r="P323" s="150"/>
      <c r="Q323" s="43" t="s">
        <v>766</v>
      </c>
      <c r="R323" s="43">
        <v>82428170.196999997</v>
      </c>
      <c r="S323" s="43">
        <v>0</v>
      </c>
      <c r="T323" s="43">
        <v>2593011.7803000002</v>
      </c>
      <c r="U323" s="43">
        <f t="shared" si="69"/>
        <v>1296505.8901500001</v>
      </c>
      <c r="V323" s="43">
        <f t="shared" si="72"/>
        <v>1296505.8901500001</v>
      </c>
      <c r="W323" s="43">
        <v>4005555.8141000001</v>
      </c>
      <c r="X323" s="43">
        <v>208376618.26820001</v>
      </c>
      <c r="Y323" s="48">
        <f t="shared" si="66"/>
        <v>296106850.16944999</v>
      </c>
    </row>
    <row r="324" spans="1:25" ht="24.9" customHeight="1" x14ac:dyDescent="0.25">
      <c r="A324" s="155"/>
      <c r="B324" s="150"/>
      <c r="C324" s="39">
        <v>17</v>
      </c>
      <c r="D324" s="43" t="s">
        <v>767</v>
      </c>
      <c r="E324" s="43">
        <v>97694033.761399999</v>
      </c>
      <c r="F324" s="43">
        <v>0</v>
      </c>
      <c r="G324" s="43">
        <v>3073242.798</v>
      </c>
      <c r="H324" s="43">
        <f t="shared" si="74"/>
        <v>1536621.399</v>
      </c>
      <c r="I324" s="43">
        <f t="shared" si="64"/>
        <v>1536621.399</v>
      </c>
      <c r="J324" s="43">
        <v>4747392.8391000004</v>
      </c>
      <c r="K324" s="53">
        <v>72314557.575499997</v>
      </c>
      <c r="L324" s="48">
        <f t="shared" si="73"/>
        <v>176292605.57499999</v>
      </c>
      <c r="M324" s="47"/>
      <c r="N324" s="150"/>
      <c r="O324" s="49">
        <v>18</v>
      </c>
      <c r="P324" s="150"/>
      <c r="Q324" s="43" t="s">
        <v>768</v>
      </c>
      <c r="R324" s="43">
        <v>101428215.51530001</v>
      </c>
      <c r="S324" s="43">
        <v>0</v>
      </c>
      <c r="T324" s="43">
        <v>3190712.0717000002</v>
      </c>
      <c r="U324" s="43">
        <f t="shared" si="69"/>
        <v>1595356.0358500001</v>
      </c>
      <c r="V324" s="43">
        <f t="shared" si="72"/>
        <v>1595356.0358500001</v>
      </c>
      <c r="W324" s="43">
        <v>4928853.5387000004</v>
      </c>
      <c r="X324" s="43">
        <v>232169653.90040001</v>
      </c>
      <c r="Y324" s="48">
        <f t="shared" si="66"/>
        <v>340122078.99024999</v>
      </c>
    </row>
    <row r="325" spans="1:25" ht="24.9" customHeight="1" x14ac:dyDescent="0.25">
      <c r="A325" s="155"/>
      <c r="B325" s="150"/>
      <c r="C325" s="39">
        <v>18</v>
      </c>
      <c r="D325" s="43" t="s">
        <v>769</v>
      </c>
      <c r="E325" s="43">
        <v>105742295.8259</v>
      </c>
      <c r="F325" s="43">
        <v>0</v>
      </c>
      <c r="G325" s="43">
        <v>3326423.6984000001</v>
      </c>
      <c r="H325" s="43">
        <f t="shared" si="74"/>
        <v>1663211.8492000001</v>
      </c>
      <c r="I325" s="43">
        <f t="shared" ref="I325:I388" si="75">G325-H325</f>
        <v>1663211.8492000001</v>
      </c>
      <c r="J325" s="43">
        <v>5138494.1195</v>
      </c>
      <c r="K325" s="53">
        <v>78697885.582499996</v>
      </c>
      <c r="L325" s="48">
        <f t="shared" si="73"/>
        <v>191241887.37709999</v>
      </c>
      <c r="M325" s="47"/>
      <c r="N325" s="150"/>
      <c r="O325" s="49">
        <v>19</v>
      </c>
      <c r="P325" s="150"/>
      <c r="Q325" s="43" t="s">
        <v>770</v>
      </c>
      <c r="R325" s="43">
        <v>80391861.384599999</v>
      </c>
      <c r="S325" s="43">
        <v>0</v>
      </c>
      <c r="T325" s="43">
        <v>2528953.9136000001</v>
      </c>
      <c r="U325" s="43">
        <f t="shared" si="69"/>
        <v>1264476.9568</v>
      </c>
      <c r="V325" s="43">
        <f t="shared" si="72"/>
        <v>1264476.9568</v>
      </c>
      <c r="W325" s="43">
        <v>3906602.4031000002</v>
      </c>
      <c r="X325" s="43">
        <v>212523924.44589999</v>
      </c>
      <c r="Y325" s="48">
        <f t="shared" si="66"/>
        <v>298086865.1904</v>
      </c>
    </row>
    <row r="326" spans="1:25" ht="24.9" customHeight="1" x14ac:dyDescent="0.25">
      <c r="A326" s="155"/>
      <c r="B326" s="150"/>
      <c r="C326" s="39">
        <v>19</v>
      </c>
      <c r="D326" s="43" t="s">
        <v>771</v>
      </c>
      <c r="E326" s="43">
        <v>92645724.163599998</v>
      </c>
      <c r="F326" s="43">
        <v>0</v>
      </c>
      <c r="G326" s="43">
        <v>2914433.9075000002</v>
      </c>
      <c r="H326" s="43">
        <f t="shared" si="74"/>
        <v>1457216.9537500001</v>
      </c>
      <c r="I326" s="43">
        <f t="shared" si="75"/>
        <v>1457216.9537500001</v>
      </c>
      <c r="J326" s="43">
        <v>4502072.7523999996</v>
      </c>
      <c r="K326" s="53">
        <v>70575250.063099995</v>
      </c>
      <c r="L326" s="48">
        <f t="shared" si="73"/>
        <v>169180263.93285</v>
      </c>
      <c r="M326" s="47"/>
      <c r="N326" s="150"/>
      <c r="O326" s="49">
        <v>20</v>
      </c>
      <c r="P326" s="150"/>
      <c r="Q326" s="43" t="s">
        <v>772</v>
      </c>
      <c r="R326" s="43">
        <v>86957416.376000002</v>
      </c>
      <c r="S326" s="43">
        <v>0</v>
      </c>
      <c r="T326" s="43">
        <v>2735492.0595</v>
      </c>
      <c r="U326" s="43">
        <f t="shared" si="69"/>
        <v>1367746.02975</v>
      </c>
      <c r="V326" s="43">
        <f t="shared" si="72"/>
        <v>1367746.02975</v>
      </c>
      <c r="W326" s="43">
        <v>4225652.2729000002</v>
      </c>
      <c r="X326" s="43">
        <v>220782849.58930001</v>
      </c>
      <c r="Y326" s="48">
        <f t="shared" si="66"/>
        <v>313333664.26795</v>
      </c>
    </row>
    <row r="327" spans="1:25" ht="24.9" customHeight="1" x14ac:dyDescent="0.25">
      <c r="A327" s="155"/>
      <c r="B327" s="150"/>
      <c r="C327" s="39">
        <v>20</v>
      </c>
      <c r="D327" s="43" t="s">
        <v>773</v>
      </c>
      <c r="E327" s="43">
        <v>82306021.789000005</v>
      </c>
      <c r="F327" s="43">
        <v>0</v>
      </c>
      <c r="G327" s="43">
        <v>2589169.2559000002</v>
      </c>
      <c r="H327" s="43">
        <f t="shared" si="74"/>
        <v>1294584.6279500001</v>
      </c>
      <c r="I327" s="43">
        <f t="shared" si="75"/>
        <v>1294584.6279500001</v>
      </c>
      <c r="J327" s="43">
        <v>3999620.0731000002</v>
      </c>
      <c r="K327" s="53">
        <v>65248005.161700003</v>
      </c>
      <c r="L327" s="48">
        <f t="shared" si="73"/>
        <v>152848231.65175</v>
      </c>
      <c r="M327" s="47"/>
      <c r="N327" s="150"/>
      <c r="O327" s="49">
        <v>21</v>
      </c>
      <c r="P327" s="150"/>
      <c r="Q327" s="43" t="s">
        <v>774</v>
      </c>
      <c r="R327" s="43">
        <v>89811183.829699993</v>
      </c>
      <c r="S327" s="43">
        <v>0</v>
      </c>
      <c r="T327" s="43">
        <v>2825265.4053000002</v>
      </c>
      <c r="U327" s="43">
        <f t="shared" si="69"/>
        <v>1412632.7026500001</v>
      </c>
      <c r="V327" s="43">
        <f t="shared" si="72"/>
        <v>1412632.7026500001</v>
      </c>
      <c r="W327" s="43">
        <v>4364329.6787999999</v>
      </c>
      <c r="X327" s="43">
        <v>216128332.8558</v>
      </c>
      <c r="Y327" s="48">
        <f t="shared" si="66"/>
        <v>311716479.06694996</v>
      </c>
    </row>
    <row r="328" spans="1:25" ht="24.9" customHeight="1" x14ac:dyDescent="0.25">
      <c r="A328" s="155"/>
      <c r="B328" s="150"/>
      <c r="C328" s="39">
        <v>21</v>
      </c>
      <c r="D328" s="43" t="s">
        <v>775</v>
      </c>
      <c r="E328" s="43">
        <v>90525314.141200006</v>
      </c>
      <c r="F328" s="43">
        <v>0</v>
      </c>
      <c r="G328" s="43">
        <v>2847730.3988000001</v>
      </c>
      <c r="H328" s="43">
        <f t="shared" si="74"/>
        <v>1423865.1994</v>
      </c>
      <c r="I328" s="43">
        <f t="shared" si="75"/>
        <v>1423865.1994</v>
      </c>
      <c r="J328" s="43">
        <v>4399032.4850000003</v>
      </c>
      <c r="K328" s="53">
        <v>72267566.721699998</v>
      </c>
      <c r="L328" s="48">
        <f t="shared" si="73"/>
        <v>168615778.54729998</v>
      </c>
      <c r="M328" s="47"/>
      <c r="N328" s="150"/>
      <c r="O328" s="49">
        <v>22</v>
      </c>
      <c r="P328" s="150"/>
      <c r="Q328" s="43" t="s">
        <v>776</v>
      </c>
      <c r="R328" s="43">
        <v>166791029.55430001</v>
      </c>
      <c r="S328" s="43">
        <v>0</v>
      </c>
      <c r="T328" s="43">
        <v>5246884.6930999998</v>
      </c>
      <c r="U328" s="43">
        <f t="shared" si="69"/>
        <v>2623442.3465499999</v>
      </c>
      <c r="V328" s="43">
        <f t="shared" si="72"/>
        <v>2623442.3465499999</v>
      </c>
      <c r="W328" s="43">
        <v>8105126.8828999996</v>
      </c>
      <c r="X328" s="43">
        <v>283696336.17820001</v>
      </c>
      <c r="Y328" s="48">
        <f t="shared" si="66"/>
        <v>461215934.96195</v>
      </c>
    </row>
    <row r="329" spans="1:25" ht="24.9" customHeight="1" x14ac:dyDescent="0.25">
      <c r="A329" s="155"/>
      <c r="B329" s="150"/>
      <c r="C329" s="39">
        <v>22</v>
      </c>
      <c r="D329" s="43" t="s">
        <v>777</v>
      </c>
      <c r="E329" s="43">
        <v>88061496.786300004</v>
      </c>
      <c r="F329" s="43">
        <v>0</v>
      </c>
      <c r="G329" s="43">
        <v>2770224.0389</v>
      </c>
      <c r="H329" s="43">
        <f t="shared" si="74"/>
        <v>1385112.01945</v>
      </c>
      <c r="I329" s="43">
        <f t="shared" si="75"/>
        <v>1385112.01945</v>
      </c>
      <c r="J329" s="43">
        <v>4279304.5097000003</v>
      </c>
      <c r="K329" s="53">
        <v>68599696.437099993</v>
      </c>
      <c r="L329" s="48">
        <f t="shared" si="73"/>
        <v>162325609.75255001</v>
      </c>
      <c r="M329" s="47"/>
      <c r="N329" s="151"/>
      <c r="O329" s="49">
        <v>23</v>
      </c>
      <c r="P329" s="151"/>
      <c r="Q329" s="43" t="s">
        <v>778</v>
      </c>
      <c r="R329" s="43">
        <v>98721305.221699998</v>
      </c>
      <c r="S329" s="43">
        <v>0</v>
      </c>
      <c r="T329" s="43">
        <v>3105558.5340999998</v>
      </c>
      <c r="U329" s="43">
        <f t="shared" si="69"/>
        <v>1552779.2670499999</v>
      </c>
      <c r="V329" s="43">
        <f t="shared" si="72"/>
        <v>1552779.2670499999</v>
      </c>
      <c r="W329" s="43">
        <v>4797312.5833000001</v>
      </c>
      <c r="X329" s="43">
        <v>215338692.73559999</v>
      </c>
      <c r="Y329" s="48">
        <f t="shared" si="66"/>
        <v>320410089.80764997</v>
      </c>
    </row>
    <row r="330" spans="1:25" ht="24.9" customHeight="1" x14ac:dyDescent="0.25">
      <c r="A330" s="155"/>
      <c r="B330" s="150"/>
      <c r="C330" s="39">
        <v>23</v>
      </c>
      <c r="D330" s="43" t="s">
        <v>779</v>
      </c>
      <c r="E330" s="43">
        <v>85178192.291299999</v>
      </c>
      <c r="F330" s="43">
        <v>0</v>
      </c>
      <c r="G330" s="43">
        <v>2679521.5216999999</v>
      </c>
      <c r="H330" s="43">
        <f t="shared" si="74"/>
        <v>1339760.76085</v>
      </c>
      <c r="I330" s="43">
        <f t="shared" si="75"/>
        <v>1339760.76085</v>
      </c>
      <c r="J330" s="43">
        <v>4139191.7659999998</v>
      </c>
      <c r="K330" s="53">
        <v>67278623.671399996</v>
      </c>
      <c r="L330" s="48">
        <f t="shared" si="73"/>
        <v>157935768.48954999</v>
      </c>
      <c r="M330" s="47"/>
      <c r="N330" s="39"/>
      <c r="O330" s="163" t="s">
        <v>780</v>
      </c>
      <c r="P330" s="164"/>
      <c r="Q330" s="44"/>
      <c r="R330" s="44">
        <f>SUM(R307:R329)</f>
        <v>2469329091.6943998</v>
      </c>
      <c r="S330" s="44">
        <f>SUM(S307:S329)</f>
        <v>1E-4</v>
      </c>
      <c r="T330" s="44">
        <f>SUM(T307:T329)</f>
        <v>77679747.215000004</v>
      </c>
      <c r="U330" s="44">
        <f>SUM(U307:U329)</f>
        <v>38839873.607500002</v>
      </c>
      <c r="V330" s="44">
        <f t="shared" si="72"/>
        <v>38839873.607500002</v>
      </c>
      <c r="W330" s="44">
        <f>SUM(W307:W329)</f>
        <v>119995815.4659</v>
      </c>
      <c r="X330" s="44">
        <f>SUM(X307:X329)</f>
        <v>5352627033.7292995</v>
      </c>
      <c r="Y330" s="51">
        <f t="shared" si="66"/>
        <v>7980791814.4972</v>
      </c>
    </row>
    <row r="331" spans="1:25" ht="24.9" customHeight="1" x14ac:dyDescent="0.25">
      <c r="A331" s="155"/>
      <c r="B331" s="150"/>
      <c r="C331" s="39">
        <v>24</v>
      </c>
      <c r="D331" s="43" t="s">
        <v>781</v>
      </c>
      <c r="E331" s="43">
        <v>88115718.4331</v>
      </c>
      <c r="F331" s="43">
        <v>0</v>
      </c>
      <c r="G331" s="43">
        <v>2771929.7344999998</v>
      </c>
      <c r="H331" s="43">
        <f t="shared" si="74"/>
        <v>1385964.8672499999</v>
      </c>
      <c r="I331" s="43">
        <f t="shared" si="75"/>
        <v>1385964.8672499999</v>
      </c>
      <c r="J331" s="43">
        <v>4281939.3836000003</v>
      </c>
      <c r="K331" s="53">
        <v>68194218.657499999</v>
      </c>
      <c r="L331" s="48">
        <f t="shared" si="73"/>
        <v>161977841.34144998</v>
      </c>
      <c r="M331" s="47"/>
      <c r="N331" s="149">
        <v>33</v>
      </c>
      <c r="O331" s="49">
        <v>1</v>
      </c>
      <c r="P331" s="159" t="s">
        <v>117</v>
      </c>
      <c r="Q331" s="43" t="s">
        <v>782</v>
      </c>
      <c r="R331" s="43">
        <v>92493277.747299999</v>
      </c>
      <c r="S331" s="43">
        <f>-1564740.79</f>
        <v>-1564740.79</v>
      </c>
      <c r="T331" s="43">
        <v>2909638.2732000002</v>
      </c>
      <c r="U331" s="43">
        <v>0</v>
      </c>
      <c r="V331" s="43">
        <f t="shared" si="72"/>
        <v>2909638.2732000002</v>
      </c>
      <c r="W331" s="43">
        <v>4494664.6948999995</v>
      </c>
      <c r="X331" s="43">
        <v>69241629.319499999</v>
      </c>
      <c r="Y331" s="48">
        <f t="shared" si="66"/>
        <v>167574469.24489999</v>
      </c>
    </row>
    <row r="332" spans="1:25" ht="24.9" customHeight="1" x14ac:dyDescent="0.25">
      <c r="A332" s="155"/>
      <c r="B332" s="150"/>
      <c r="C332" s="39">
        <v>25</v>
      </c>
      <c r="D332" s="43" t="s">
        <v>783</v>
      </c>
      <c r="E332" s="43">
        <v>88922671.366500005</v>
      </c>
      <c r="F332" s="43">
        <v>0</v>
      </c>
      <c r="G332" s="43">
        <v>2797314.7267999998</v>
      </c>
      <c r="H332" s="43">
        <f t="shared" si="74"/>
        <v>1398657.3633999999</v>
      </c>
      <c r="I332" s="43">
        <f t="shared" si="75"/>
        <v>1398657.3633999999</v>
      </c>
      <c r="J332" s="43">
        <v>4321152.8587999996</v>
      </c>
      <c r="K332" s="53">
        <v>69763971.542799994</v>
      </c>
      <c r="L332" s="48">
        <f t="shared" si="73"/>
        <v>164406453.13150001</v>
      </c>
      <c r="M332" s="47"/>
      <c r="N332" s="150"/>
      <c r="O332" s="49">
        <v>2</v>
      </c>
      <c r="P332" s="160"/>
      <c r="Q332" s="43" t="s">
        <v>784</v>
      </c>
      <c r="R332" s="43">
        <v>105288342.436</v>
      </c>
      <c r="S332" s="43">
        <f t="shared" ref="S332:S353" si="76">-1564740.79</f>
        <v>-1564740.79</v>
      </c>
      <c r="T332" s="43">
        <v>3312143.3075000001</v>
      </c>
      <c r="U332" s="43">
        <v>0</v>
      </c>
      <c r="V332" s="43">
        <f t="shared" si="72"/>
        <v>3312143.3075000001</v>
      </c>
      <c r="W332" s="43">
        <v>5116434.4809999997</v>
      </c>
      <c r="X332" s="43">
        <v>80606472.269400001</v>
      </c>
      <c r="Y332" s="48">
        <f t="shared" si="66"/>
        <v>192758651.70390001</v>
      </c>
    </row>
    <row r="333" spans="1:25" ht="24.9" customHeight="1" x14ac:dyDescent="0.25">
      <c r="A333" s="155"/>
      <c r="B333" s="150"/>
      <c r="C333" s="39">
        <v>26</v>
      </c>
      <c r="D333" s="43" t="s">
        <v>785</v>
      </c>
      <c r="E333" s="43">
        <v>94598606.952099994</v>
      </c>
      <c r="F333" s="43">
        <v>0</v>
      </c>
      <c r="G333" s="43">
        <v>2975867.3720999998</v>
      </c>
      <c r="H333" s="43">
        <f t="shared" si="74"/>
        <v>1487933.6860499999</v>
      </c>
      <c r="I333" s="43">
        <f t="shared" si="75"/>
        <v>1487933.6860499999</v>
      </c>
      <c r="J333" s="43">
        <v>4596972.1173999999</v>
      </c>
      <c r="K333" s="53">
        <v>77544429.676799998</v>
      </c>
      <c r="L333" s="48">
        <f t="shared" si="73"/>
        <v>178227942.43234998</v>
      </c>
      <c r="M333" s="47"/>
      <c r="N333" s="150"/>
      <c r="O333" s="49">
        <v>3</v>
      </c>
      <c r="P333" s="160"/>
      <c r="Q333" s="43" t="s">
        <v>786</v>
      </c>
      <c r="R333" s="43">
        <v>113465691.0063</v>
      </c>
      <c r="S333" s="43">
        <f t="shared" si="76"/>
        <v>-1564740.79</v>
      </c>
      <c r="T333" s="43">
        <v>3569384.9898999999</v>
      </c>
      <c r="U333" s="43">
        <v>0</v>
      </c>
      <c r="V333" s="43">
        <f t="shared" si="72"/>
        <v>3569384.9898999999</v>
      </c>
      <c r="W333" s="43">
        <v>5513808.6557</v>
      </c>
      <c r="X333" s="43">
        <v>83697210.899599999</v>
      </c>
      <c r="Y333" s="48">
        <f t="shared" si="66"/>
        <v>204681354.7615</v>
      </c>
    </row>
    <row r="334" spans="1:25" ht="24.9" customHeight="1" x14ac:dyDescent="0.25">
      <c r="A334" s="155"/>
      <c r="B334" s="151"/>
      <c r="C334" s="39">
        <v>27</v>
      </c>
      <c r="D334" s="43" t="s">
        <v>787</v>
      </c>
      <c r="E334" s="43">
        <v>84626461.579600006</v>
      </c>
      <c r="F334" s="43">
        <v>0</v>
      </c>
      <c r="G334" s="43">
        <v>2662165.2680000002</v>
      </c>
      <c r="H334" s="43">
        <f t="shared" si="74"/>
        <v>1331082.6340000001</v>
      </c>
      <c r="I334" s="43">
        <f t="shared" si="75"/>
        <v>1331082.6340000001</v>
      </c>
      <c r="J334" s="43">
        <v>4112380.6872999999</v>
      </c>
      <c r="K334" s="53">
        <v>65250911.8125</v>
      </c>
      <c r="L334" s="48">
        <f t="shared" si="73"/>
        <v>155320836.71340001</v>
      </c>
      <c r="M334" s="47"/>
      <c r="N334" s="150"/>
      <c r="O334" s="49">
        <v>4</v>
      </c>
      <c r="P334" s="160"/>
      <c r="Q334" s="43" t="s">
        <v>788</v>
      </c>
      <c r="R334" s="43">
        <v>123196771.3022</v>
      </c>
      <c r="S334" s="43">
        <f t="shared" si="76"/>
        <v>-1564740.79</v>
      </c>
      <c r="T334" s="43">
        <v>3875503.7086</v>
      </c>
      <c r="U334" s="43">
        <v>0</v>
      </c>
      <c r="V334" s="43">
        <f t="shared" si="72"/>
        <v>3875503.7086</v>
      </c>
      <c r="W334" s="43">
        <v>5986685.6486999998</v>
      </c>
      <c r="X334" s="43">
        <v>92372110.061399996</v>
      </c>
      <c r="Y334" s="48">
        <f t="shared" si="66"/>
        <v>223866329.93089998</v>
      </c>
    </row>
    <row r="335" spans="1:25" ht="24.9" customHeight="1" x14ac:dyDescent="0.25">
      <c r="A335" s="39"/>
      <c r="B335" s="162" t="s">
        <v>789</v>
      </c>
      <c r="C335" s="163"/>
      <c r="D335" s="44"/>
      <c r="E335" s="44">
        <f>SUM(E308:E334)</f>
        <v>2500877647.7456999</v>
      </c>
      <c r="F335" s="44">
        <f>SUM(F308:F334)</f>
        <v>0</v>
      </c>
      <c r="G335" s="44">
        <f>SUM(G308:G334)</f>
        <v>78672196.486900002</v>
      </c>
      <c r="H335" s="44">
        <f t="shared" si="74"/>
        <v>39336098.243450001</v>
      </c>
      <c r="I335" s="44">
        <f t="shared" si="75"/>
        <v>39336098.243450001</v>
      </c>
      <c r="J335" s="44">
        <f>SUM(J308:J334)</f>
        <v>121528901.81029999</v>
      </c>
      <c r="K335" s="44">
        <f>SUM(K308:K334)</f>
        <v>1964391429.3813</v>
      </c>
      <c r="L335" s="44">
        <f>SUM(L308:L334)</f>
        <v>4626134077.1807508</v>
      </c>
      <c r="M335" s="47"/>
      <c r="N335" s="150"/>
      <c r="O335" s="49">
        <v>5</v>
      </c>
      <c r="P335" s="160"/>
      <c r="Q335" s="43" t="s">
        <v>790</v>
      </c>
      <c r="R335" s="43">
        <v>115891808.3098</v>
      </c>
      <c r="S335" s="43">
        <f t="shared" si="76"/>
        <v>-1564740.79</v>
      </c>
      <c r="T335" s="43">
        <v>3645705.3878000001</v>
      </c>
      <c r="U335" s="43">
        <v>0</v>
      </c>
      <c r="V335" s="43">
        <f t="shared" si="72"/>
        <v>3645705.3878000001</v>
      </c>
      <c r="W335" s="43">
        <v>5631704.6158999996</v>
      </c>
      <c r="X335" s="43">
        <v>81719073.584000006</v>
      </c>
      <c r="Y335" s="48">
        <f t="shared" si="66"/>
        <v>205323551.10749999</v>
      </c>
    </row>
    <row r="336" spans="1:25" ht="24.9" customHeight="1" x14ac:dyDescent="0.25">
      <c r="A336" s="155">
        <v>17</v>
      </c>
      <c r="B336" s="149" t="s">
        <v>791</v>
      </c>
      <c r="C336" s="39">
        <v>1</v>
      </c>
      <c r="D336" s="43" t="s">
        <v>792</v>
      </c>
      <c r="E336" s="43">
        <v>88373567.010000005</v>
      </c>
      <c r="F336" s="43">
        <v>0</v>
      </c>
      <c r="G336" s="43">
        <v>2780041.0924999998</v>
      </c>
      <c r="H336" s="43">
        <v>0</v>
      </c>
      <c r="I336" s="43">
        <f t="shared" si="75"/>
        <v>2780041.0924999998</v>
      </c>
      <c r="J336" s="43">
        <v>4294469.4066000003</v>
      </c>
      <c r="K336" s="53">
        <v>72136687.619800001</v>
      </c>
      <c r="L336" s="48">
        <f t="shared" ref="L336:L362" si="77">E336+F336+I336+J336+K336</f>
        <v>167584765.12889999</v>
      </c>
      <c r="M336" s="47"/>
      <c r="N336" s="150"/>
      <c r="O336" s="49">
        <v>6</v>
      </c>
      <c r="P336" s="160"/>
      <c r="Q336" s="43" t="s">
        <v>793</v>
      </c>
      <c r="R336" s="43">
        <v>105011096.214</v>
      </c>
      <c r="S336" s="43">
        <f t="shared" si="76"/>
        <v>-1564740.79</v>
      </c>
      <c r="T336" s="43">
        <v>3303421.7415999998</v>
      </c>
      <c r="U336" s="43">
        <v>0</v>
      </c>
      <c r="V336" s="43">
        <f t="shared" si="72"/>
        <v>3303421.7415999998</v>
      </c>
      <c r="W336" s="43">
        <v>5102961.8391000004</v>
      </c>
      <c r="X336" s="43">
        <v>67710308.816300005</v>
      </c>
      <c r="Y336" s="48">
        <f t="shared" si="66"/>
        <v>179563047.82100001</v>
      </c>
    </row>
    <row r="337" spans="1:25" ht="24.9" customHeight="1" x14ac:dyDescent="0.25">
      <c r="A337" s="155"/>
      <c r="B337" s="150"/>
      <c r="C337" s="39">
        <v>2</v>
      </c>
      <c r="D337" s="43" t="s">
        <v>794</v>
      </c>
      <c r="E337" s="43">
        <v>104520410.4877</v>
      </c>
      <c r="F337" s="43">
        <v>0</v>
      </c>
      <c r="G337" s="43">
        <v>3287985.8308999999</v>
      </c>
      <c r="H337" s="43">
        <v>0</v>
      </c>
      <c r="I337" s="43">
        <f t="shared" si="75"/>
        <v>3287985.8308999999</v>
      </c>
      <c r="J337" s="43">
        <v>5079117.2111</v>
      </c>
      <c r="K337" s="53">
        <v>84425361.066200003</v>
      </c>
      <c r="L337" s="48">
        <f t="shared" si="77"/>
        <v>197312874.5959</v>
      </c>
      <c r="M337" s="47"/>
      <c r="N337" s="150"/>
      <c r="O337" s="49">
        <v>7</v>
      </c>
      <c r="P337" s="160"/>
      <c r="Q337" s="43" t="s">
        <v>795</v>
      </c>
      <c r="R337" s="43">
        <v>119937656.26800001</v>
      </c>
      <c r="S337" s="43">
        <f t="shared" si="76"/>
        <v>-1564740.79</v>
      </c>
      <c r="T337" s="43">
        <v>3772979.0054000001</v>
      </c>
      <c r="U337" s="43">
        <v>0</v>
      </c>
      <c r="V337" s="43">
        <f t="shared" si="72"/>
        <v>3772979.0054000001</v>
      </c>
      <c r="W337" s="43">
        <v>5828310.5793000003</v>
      </c>
      <c r="X337" s="43">
        <v>89641634.6435</v>
      </c>
      <c r="Y337" s="48">
        <f t="shared" si="66"/>
        <v>217615839.7062</v>
      </c>
    </row>
    <row r="338" spans="1:25" ht="24.9" customHeight="1" x14ac:dyDescent="0.25">
      <c r="A338" s="155"/>
      <c r="B338" s="150"/>
      <c r="C338" s="39">
        <v>3</v>
      </c>
      <c r="D338" s="43" t="s">
        <v>796</v>
      </c>
      <c r="E338" s="43">
        <v>129712679.90260001</v>
      </c>
      <c r="F338" s="43">
        <v>0</v>
      </c>
      <c r="G338" s="43">
        <v>4080480.0863999999</v>
      </c>
      <c r="H338" s="43">
        <v>0</v>
      </c>
      <c r="I338" s="43">
        <f t="shared" si="75"/>
        <v>4080480.0863999999</v>
      </c>
      <c r="J338" s="43">
        <v>6303322.9769000001</v>
      </c>
      <c r="K338" s="53">
        <v>101424746.494</v>
      </c>
      <c r="L338" s="48">
        <f t="shared" si="77"/>
        <v>241521229.45990002</v>
      </c>
      <c r="M338" s="47"/>
      <c r="N338" s="150"/>
      <c r="O338" s="49">
        <v>8</v>
      </c>
      <c r="P338" s="160"/>
      <c r="Q338" s="43" t="s">
        <v>797</v>
      </c>
      <c r="R338" s="43">
        <v>102344087.9779</v>
      </c>
      <c r="S338" s="43">
        <f t="shared" si="76"/>
        <v>-1564740.79</v>
      </c>
      <c r="T338" s="43">
        <v>3219523.4364</v>
      </c>
      <c r="U338" s="43">
        <v>0</v>
      </c>
      <c r="V338" s="43">
        <f t="shared" si="72"/>
        <v>3219523.4364</v>
      </c>
      <c r="W338" s="43">
        <v>4973359.9042999996</v>
      </c>
      <c r="X338" s="43">
        <v>76582860.229100004</v>
      </c>
      <c r="Y338" s="48">
        <f t="shared" si="66"/>
        <v>185555090.7577</v>
      </c>
    </row>
    <row r="339" spans="1:25" ht="24.9" customHeight="1" x14ac:dyDescent="0.25">
      <c r="A339" s="155"/>
      <c r="B339" s="150"/>
      <c r="C339" s="39">
        <v>4</v>
      </c>
      <c r="D339" s="43" t="s">
        <v>798</v>
      </c>
      <c r="E339" s="43">
        <v>98112479.150700003</v>
      </c>
      <c r="F339" s="43">
        <v>0</v>
      </c>
      <c r="G339" s="43">
        <v>3086406.1839999999</v>
      </c>
      <c r="H339" s="43">
        <v>0</v>
      </c>
      <c r="I339" s="43">
        <f t="shared" si="75"/>
        <v>3086406.1839999999</v>
      </c>
      <c r="J339" s="43">
        <v>4767726.9841</v>
      </c>
      <c r="K339" s="53">
        <v>73804459.227599993</v>
      </c>
      <c r="L339" s="48">
        <f t="shared" si="77"/>
        <v>179771071.54640001</v>
      </c>
      <c r="M339" s="47"/>
      <c r="N339" s="150"/>
      <c r="O339" s="49">
        <v>9</v>
      </c>
      <c r="P339" s="160"/>
      <c r="Q339" s="43" t="s">
        <v>799</v>
      </c>
      <c r="R339" s="43">
        <v>115845884.4737</v>
      </c>
      <c r="S339" s="43">
        <f t="shared" si="76"/>
        <v>-1564740.79</v>
      </c>
      <c r="T339" s="43">
        <v>3644260.7233000002</v>
      </c>
      <c r="U339" s="43">
        <v>0</v>
      </c>
      <c r="V339" s="43">
        <f t="shared" si="72"/>
        <v>3644260.7233000002</v>
      </c>
      <c r="W339" s="43">
        <v>5629472.9699999997</v>
      </c>
      <c r="X339" s="43">
        <v>75874606.329799995</v>
      </c>
      <c r="Y339" s="48">
        <f t="shared" ref="Y339:Y402" si="78">R339+S339+V339+W339+X339</f>
        <v>199429483.70679998</v>
      </c>
    </row>
    <row r="340" spans="1:25" ht="24.9" customHeight="1" x14ac:dyDescent="0.25">
      <c r="A340" s="155"/>
      <c r="B340" s="150"/>
      <c r="C340" s="39">
        <v>5</v>
      </c>
      <c r="D340" s="43" t="s">
        <v>800</v>
      </c>
      <c r="E340" s="43">
        <v>84189065.824300006</v>
      </c>
      <c r="F340" s="43">
        <v>1E-4</v>
      </c>
      <c r="G340" s="43">
        <v>2648405.7445</v>
      </c>
      <c r="H340" s="43">
        <v>0</v>
      </c>
      <c r="I340" s="43">
        <f t="shared" si="75"/>
        <v>2648405.7445</v>
      </c>
      <c r="J340" s="43">
        <v>4091125.6587</v>
      </c>
      <c r="K340" s="53">
        <v>63803158.440499999</v>
      </c>
      <c r="L340" s="48">
        <f t="shared" si="77"/>
        <v>154731755.6681</v>
      </c>
      <c r="M340" s="47"/>
      <c r="N340" s="150"/>
      <c r="O340" s="49">
        <v>10</v>
      </c>
      <c r="P340" s="160"/>
      <c r="Q340" s="43" t="s">
        <v>801</v>
      </c>
      <c r="R340" s="43">
        <v>104592705.46960001</v>
      </c>
      <c r="S340" s="43">
        <f t="shared" si="76"/>
        <v>-1564740.79</v>
      </c>
      <c r="T340" s="43">
        <v>3290260.0745999999</v>
      </c>
      <c r="U340" s="43">
        <v>0</v>
      </c>
      <c r="V340" s="43">
        <f t="shared" si="72"/>
        <v>3290260.0745999999</v>
      </c>
      <c r="W340" s="43">
        <v>5082630.3496000003</v>
      </c>
      <c r="X340" s="43">
        <v>72411654.922999993</v>
      </c>
      <c r="Y340" s="48">
        <f t="shared" si="78"/>
        <v>183812510.02679998</v>
      </c>
    </row>
    <row r="341" spans="1:25" ht="24.9" customHeight="1" x14ac:dyDescent="0.25">
      <c r="A341" s="155"/>
      <c r="B341" s="150"/>
      <c r="C341" s="39">
        <v>6</v>
      </c>
      <c r="D341" s="43" t="s">
        <v>802</v>
      </c>
      <c r="E341" s="43">
        <v>82587237.8803</v>
      </c>
      <c r="F341" s="43">
        <v>0</v>
      </c>
      <c r="G341" s="43">
        <v>2598015.7053</v>
      </c>
      <c r="H341" s="43">
        <v>0</v>
      </c>
      <c r="I341" s="43">
        <f t="shared" si="75"/>
        <v>2598015.7053</v>
      </c>
      <c r="J341" s="43">
        <v>4013285.6288000001</v>
      </c>
      <c r="K341" s="53">
        <v>66544614.538999997</v>
      </c>
      <c r="L341" s="48">
        <f t="shared" si="77"/>
        <v>155743153.7534</v>
      </c>
      <c r="M341" s="47"/>
      <c r="N341" s="150"/>
      <c r="O341" s="49">
        <v>11</v>
      </c>
      <c r="P341" s="160"/>
      <c r="Q341" s="43" t="s">
        <v>803</v>
      </c>
      <c r="R341" s="43">
        <v>96989560.266299993</v>
      </c>
      <c r="S341" s="43">
        <f t="shared" si="76"/>
        <v>-1564740.79</v>
      </c>
      <c r="T341" s="43">
        <v>3051081.5869999998</v>
      </c>
      <c r="U341" s="43">
        <v>0</v>
      </c>
      <c r="V341" s="43">
        <f t="shared" si="72"/>
        <v>3051081.5869999998</v>
      </c>
      <c r="W341" s="43">
        <v>4713159.3010999998</v>
      </c>
      <c r="X341" s="43">
        <v>73903897.121700004</v>
      </c>
      <c r="Y341" s="48">
        <f t="shared" si="78"/>
        <v>177092957.48609999</v>
      </c>
    </row>
    <row r="342" spans="1:25" ht="24.9" customHeight="1" x14ac:dyDescent="0.25">
      <c r="A342" s="155"/>
      <c r="B342" s="150"/>
      <c r="C342" s="39">
        <v>7</v>
      </c>
      <c r="D342" s="43" t="s">
        <v>804</v>
      </c>
      <c r="E342" s="43">
        <v>115929808.6618</v>
      </c>
      <c r="F342" s="43">
        <v>0</v>
      </c>
      <c r="G342" s="43">
        <v>3646900.7966</v>
      </c>
      <c r="H342" s="43">
        <v>0</v>
      </c>
      <c r="I342" s="43">
        <f t="shared" si="75"/>
        <v>3646900.7966</v>
      </c>
      <c r="J342" s="43">
        <v>5633551.2241000002</v>
      </c>
      <c r="K342" s="53">
        <v>90568405.944700003</v>
      </c>
      <c r="L342" s="48">
        <f t="shared" si="77"/>
        <v>215778666.62720001</v>
      </c>
      <c r="M342" s="47"/>
      <c r="N342" s="150"/>
      <c r="O342" s="49">
        <v>12</v>
      </c>
      <c r="P342" s="160"/>
      <c r="Q342" s="43" t="s">
        <v>805</v>
      </c>
      <c r="R342" s="43">
        <v>115477872.1428</v>
      </c>
      <c r="S342" s="43">
        <f t="shared" si="76"/>
        <v>-1564740.79</v>
      </c>
      <c r="T342" s="43">
        <v>3632683.8520999998</v>
      </c>
      <c r="U342" s="43">
        <v>0</v>
      </c>
      <c r="V342" s="43">
        <f t="shared" si="72"/>
        <v>3632683.8520999998</v>
      </c>
      <c r="W342" s="43">
        <v>5611589.5943999998</v>
      </c>
      <c r="X342" s="43">
        <v>76369059.918400005</v>
      </c>
      <c r="Y342" s="48">
        <f t="shared" si="78"/>
        <v>199526464.7177</v>
      </c>
    </row>
    <row r="343" spans="1:25" ht="24.9" customHeight="1" x14ac:dyDescent="0.25">
      <c r="A343" s="155"/>
      <c r="B343" s="150"/>
      <c r="C343" s="39">
        <v>8</v>
      </c>
      <c r="D343" s="43" t="s">
        <v>806</v>
      </c>
      <c r="E343" s="43">
        <v>97296295.001599997</v>
      </c>
      <c r="F343" s="43">
        <v>0</v>
      </c>
      <c r="G343" s="43">
        <v>3060730.7977999998</v>
      </c>
      <c r="H343" s="43">
        <v>0</v>
      </c>
      <c r="I343" s="43">
        <f t="shared" si="75"/>
        <v>3060730.7977999998</v>
      </c>
      <c r="J343" s="43">
        <v>4728064.9225000003</v>
      </c>
      <c r="K343" s="53">
        <v>75403763.062199995</v>
      </c>
      <c r="L343" s="48">
        <f t="shared" si="77"/>
        <v>180488853.7841</v>
      </c>
      <c r="M343" s="47"/>
      <c r="N343" s="150"/>
      <c r="O343" s="49">
        <v>13</v>
      </c>
      <c r="P343" s="160"/>
      <c r="Q343" s="43" t="s">
        <v>807</v>
      </c>
      <c r="R343" s="43">
        <v>121159590.5663</v>
      </c>
      <c r="S343" s="43">
        <f t="shared" si="76"/>
        <v>-1564740.79</v>
      </c>
      <c r="T343" s="43">
        <v>3811418.4130000002</v>
      </c>
      <c r="U343" s="43">
        <v>0</v>
      </c>
      <c r="V343" s="43">
        <f t="shared" si="72"/>
        <v>3811418.4130000002</v>
      </c>
      <c r="W343" s="43">
        <v>5887689.8669999996</v>
      </c>
      <c r="X343" s="43">
        <v>85805017.134800002</v>
      </c>
      <c r="Y343" s="48">
        <f t="shared" si="78"/>
        <v>215098975.1911</v>
      </c>
    </row>
    <row r="344" spans="1:25" ht="24.9" customHeight="1" x14ac:dyDescent="0.25">
      <c r="A344" s="155"/>
      <c r="B344" s="150"/>
      <c r="C344" s="39">
        <v>9</v>
      </c>
      <c r="D344" s="43" t="s">
        <v>808</v>
      </c>
      <c r="E344" s="43">
        <v>85225097.413100004</v>
      </c>
      <c r="F344" s="43">
        <v>0</v>
      </c>
      <c r="G344" s="43">
        <v>2680997.0553000001</v>
      </c>
      <c r="H344" s="43">
        <v>0</v>
      </c>
      <c r="I344" s="43">
        <f t="shared" si="75"/>
        <v>2680997.0553000001</v>
      </c>
      <c r="J344" s="43">
        <v>4141471.0970000001</v>
      </c>
      <c r="K344" s="53">
        <v>68125509.585500002</v>
      </c>
      <c r="L344" s="48">
        <f t="shared" si="77"/>
        <v>160173075.15090001</v>
      </c>
      <c r="M344" s="47"/>
      <c r="N344" s="150"/>
      <c r="O344" s="49">
        <v>14</v>
      </c>
      <c r="P344" s="160"/>
      <c r="Q344" s="43" t="s">
        <v>809</v>
      </c>
      <c r="R344" s="43">
        <v>109171209.73029999</v>
      </c>
      <c r="S344" s="43">
        <f t="shared" si="76"/>
        <v>-1564740.79</v>
      </c>
      <c r="T344" s="43">
        <v>3434289.9062999999</v>
      </c>
      <c r="U344" s="43">
        <v>0</v>
      </c>
      <c r="V344" s="43">
        <f t="shared" si="72"/>
        <v>3434289.9062999999</v>
      </c>
      <c r="W344" s="43">
        <v>5305120.4802999999</v>
      </c>
      <c r="X344" s="43">
        <v>77539471.286899999</v>
      </c>
      <c r="Y344" s="48">
        <f t="shared" si="78"/>
        <v>193885350.61379999</v>
      </c>
    </row>
    <row r="345" spans="1:25" ht="24.9" customHeight="1" x14ac:dyDescent="0.25">
      <c r="A345" s="155"/>
      <c r="B345" s="150"/>
      <c r="C345" s="39">
        <v>10</v>
      </c>
      <c r="D345" s="43" t="s">
        <v>810</v>
      </c>
      <c r="E345" s="43">
        <v>90035676.436299995</v>
      </c>
      <c r="F345" s="43">
        <v>0</v>
      </c>
      <c r="G345" s="43">
        <v>2832327.4567</v>
      </c>
      <c r="H345" s="43">
        <v>0</v>
      </c>
      <c r="I345" s="43">
        <f t="shared" si="75"/>
        <v>2832327.4567</v>
      </c>
      <c r="J345" s="43">
        <v>4375238.7850000001</v>
      </c>
      <c r="K345" s="53">
        <v>69394262.637700006</v>
      </c>
      <c r="L345" s="48">
        <f t="shared" si="77"/>
        <v>166637505.31569999</v>
      </c>
      <c r="M345" s="47"/>
      <c r="N345" s="150"/>
      <c r="O345" s="49">
        <v>15</v>
      </c>
      <c r="P345" s="160"/>
      <c r="Q345" s="43" t="s">
        <v>811</v>
      </c>
      <c r="R345" s="43">
        <v>97756130.550500005</v>
      </c>
      <c r="S345" s="43">
        <f t="shared" si="76"/>
        <v>-1564740.79</v>
      </c>
      <c r="T345" s="43">
        <v>3075196.2285000002</v>
      </c>
      <c r="U345" s="43">
        <v>0</v>
      </c>
      <c r="V345" s="43">
        <f t="shared" si="72"/>
        <v>3075196.2285000002</v>
      </c>
      <c r="W345" s="43">
        <v>4750410.4017000003</v>
      </c>
      <c r="X345" s="43">
        <v>69136828.411899999</v>
      </c>
      <c r="Y345" s="48">
        <f t="shared" si="78"/>
        <v>173153824.8026</v>
      </c>
    </row>
    <row r="346" spans="1:25" ht="24.9" customHeight="1" x14ac:dyDescent="0.25">
      <c r="A346" s="155"/>
      <c r="B346" s="150"/>
      <c r="C346" s="39">
        <v>11</v>
      </c>
      <c r="D346" s="43" t="s">
        <v>812</v>
      </c>
      <c r="E346" s="43">
        <v>125244850.00749999</v>
      </c>
      <c r="F346" s="43">
        <v>0</v>
      </c>
      <c r="G346" s="43">
        <v>3939931.8306</v>
      </c>
      <c r="H346" s="43">
        <v>0</v>
      </c>
      <c r="I346" s="43">
        <f t="shared" si="75"/>
        <v>3939931.8306</v>
      </c>
      <c r="J346" s="43">
        <v>6086211.0116999997</v>
      </c>
      <c r="K346" s="53">
        <v>94837791.453799993</v>
      </c>
      <c r="L346" s="48">
        <f t="shared" si="77"/>
        <v>230108784.30359998</v>
      </c>
      <c r="M346" s="47"/>
      <c r="N346" s="150"/>
      <c r="O346" s="49">
        <v>16</v>
      </c>
      <c r="P346" s="160"/>
      <c r="Q346" s="43" t="s">
        <v>813</v>
      </c>
      <c r="R346" s="43">
        <v>108630316.5518</v>
      </c>
      <c r="S346" s="43">
        <f t="shared" si="76"/>
        <v>-1564740.79</v>
      </c>
      <c r="T346" s="43">
        <v>3417274.5780000002</v>
      </c>
      <c r="U346" s="43">
        <v>0</v>
      </c>
      <c r="V346" s="43">
        <f t="shared" si="72"/>
        <v>3417274.5780000002</v>
      </c>
      <c r="W346" s="43">
        <v>5278836.0460999999</v>
      </c>
      <c r="X346" s="43">
        <v>89881917.772100002</v>
      </c>
      <c r="Y346" s="48">
        <f t="shared" si="78"/>
        <v>205643604.15799999</v>
      </c>
    </row>
    <row r="347" spans="1:25" ht="24.9" customHeight="1" x14ac:dyDescent="0.25">
      <c r="A347" s="155"/>
      <c r="B347" s="150"/>
      <c r="C347" s="39">
        <v>12</v>
      </c>
      <c r="D347" s="43" t="s">
        <v>814</v>
      </c>
      <c r="E347" s="43">
        <v>92601476.452900007</v>
      </c>
      <c r="F347" s="43">
        <v>0</v>
      </c>
      <c r="G347" s="43">
        <v>2913041.9703000002</v>
      </c>
      <c r="H347" s="43">
        <v>0</v>
      </c>
      <c r="I347" s="43">
        <f t="shared" si="75"/>
        <v>2913041.9703000002</v>
      </c>
      <c r="J347" s="43">
        <v>4499922.557</v>
      </c>
      <c r="K347" s="53">
        <v>70928166.830400005</v>
      </c>
      <c r="L347" s="48">
        <f t="shared" si="77"/>
        <v>170942607.81060001</v>
      </c>
      <c r="M347" s="47"/>
      <c r="N347" s="150"/>
      <c r="O347" s="49">
        <v>17</v>
      </c>
      <c r="P347" s="160"/>
      <c r="Q347" s="43" t="s">
        <v>815</v>
      </c>
      <c r="R347" s="43">
        <v>107752746.7062</v>
      </c>
      <c r="S347" s="43">
        <f t="shared" si="76"/>
        <v>-1564740.79</v>
      </c>
      <c r="T347" s="43">
        <v>3389668.1305</v>
      </c>
      <c r="U347" s="43">
        <v>0</v>
      </c>
      <c r="V347" s="43">
        <f t="shared" si="72"/>
        <v>3389668.1305</v>
      </c>
      <c r="W347" s="43">
        <v>5236190.9771999996</v>
      </c>
      <c r="X347" s="43">
        <v>83756635.759399995</v>
      </c>
      <c r="Y347" s="48">
        <f t="shared" si="78"/>
        <v>198570500.78329998</v>
      </c>
    </row>
    <row r="348" spans="1:25" ht="24.9" customHeight="1" x14ac:dyDescent="0.25">
      <c r="A348" s="155"/>
      <c r="B348" s="150"/>
      <c r="C348" s="39">
        <v>13</v>
      </c>
      <c r="D348" s="43" t="s">
        <v>816</v>
      </c>
      <c r="E348" s="43">
        <v>78170740.405000001</v>
      </c>
      <c r="F348" s="43">
        <v>0</v>
      </c>
      <c r="G348" s="43">
        <v>2459082.2562000002</v>
      </c>
      <c r="H348" s="43">
        <v>0</v>
      </c>
      <c r="I348" s="43">
        <f t="shared" si="75"/>
        <v>2459082.2562000002</v>
      </c>
      <c r="J348" s="43">
        <v>3798668.1370000001</v>
      </c>
      <c r="K348" s="53">
        <v>67877959.829999998</v>
      </c>
      <c r="L348" s="48">
        <f t="shared" si="77"/>
        <v>152306450.62819999</v>
      </c>
      <c r="M348" s="47"/>
      <c r="N348" s="150"/>
      <c r="O348" s="49">
        <v>18</v>
      </c>
      <c r="P348" s="160"/>
      <c r="Q348" s="43" t="s">
        <v>817</v>
      </c>
      <c r="R348" s="43">
        <v>120652529.6681</v>
      </c>
      <c r="S348" s="43">
        <f t="shared" si="76"/>
        <v>-1564740.79</v>
      </c>
      <c r="T348" s="43">
        <v>3795467.3749000002</v>
      </c>
      <c r="U348" s="43">
        <v>0</v>
      </c>
      <c r="V348" s="43">
        <f t="shared" si="72"/>
        <v>3795467.3749000002</v>
      </c>
      <c r="W348" s="43">
        <v>5863049.4956</v>
      </c>
      <c r="X348" s="43">
        <v>88603798.845300004</v>
      </c>
      <c r="Y348" s="48">
        <f t="shared" si="78"/>
        <v>217350104.5939</v>
      </c>
    </row>
    <row r="349" spans="1:25" ht="24.9" customHeight="1" x14ac:dyDescent="0.25">
      <c r="A349" s="155"/>
      <c r="B349" s="150"/>
      <c r="C349" s="39">
        <v>14</v>
      </c>
      <c r="D349" s="43" t="s">
        <v>818</v>
      </c>
      <c r="E349" s="43">
        <v>107443188.223</v>
      </c>
      <c r="F349" s="43">
        <v>0</v>
      </c>
      <c r="G349" s="43">
        <v>3379930.0907999999</v>
      </c>
      <c r="H349" s="43">
        <v>0</v>
      </c>
      <c r="I349" s="43">
        <f t="shared" si="75"/>
        <v>3379930.0907999999</v>
      </c>
      <c r="J349" s="43">
        <v>5221148.1370999999</v>
      </c>
      <c r="K349" s="53">
        <v>87815323.243100002</v>
      </c>
      <c r="L349" s="48">
        <f t="shared" si="77"/>
        <v>203859589.69400001</v>
      </c>
      <c r="M349" s="47"/>
      <c r="N349" s="150"/>
      <c r="O349" s="49">
        <v>19</v>
      </c>
      <c r="P349" s="160"/>
      <c r="Q349" s="43" t="s">
        <v>819</v>
      </c>
      <c r="R349" s="43">
        <v>111236770.04449999</v>
      </c>
      <c r="S349" s="43">
        <f t="shared" si="76"/>
        <v>-1564740.79</v>
      </c>
      <c r="T349" s="43">
        <v>3499267.9619</v>
      </c>
      <c r="U349" s="43">
        <v>0</v>
      </c>
      <c r="V349" s="43">
        <f t="shared" si="72"/>
        <v>3499267.9619</v>
      </c>
      <c r="W349" s="43">
        <v>5405495.3534000004</v>
      </c>
      <c r="X349" s="43">
        <v>70666857.070299998</v>
      </c>
      <c r="Y349" s="48">
        <f t="shared" si="78"/>
        <v>189243649.6401</v>
      </c>
    </row>
    <row r="350" spans="1:25" ht="24.9" customHeight="1" x14ac:dyDescent="0.25">
      <c r="A350" s="155"/>
      <c r="B350" s="150"/>
      <c r="C350" s="39">
        <v>15</v>
      </c>
      <c r="D350" s="43" t="s">
        <v>820</v>
      </c>
      <c r="E350" s="43">
        <v>120846080.9399</v>
      </c>
      <c r="F350" s="43">
        <v>0</v>
      </c>
      <c r="G350" s="43">
        <v>3801556.0789000001</v>
      </c>
      <c r="H350" s="43">
        <v>0</v>
      </c>
      <c r="I350" s="43">
        <f t="shared" si="75"/>
        <v>3801556.0789000001</v>
      </c>
      <c r="J350" s="43">
        <v>5872455.0230999999</v>
      </c>
      <c r="K350" s="53">
        <v>94591695.023699999</v>
      </c>
      <c r="L350" s="48">
        <f t="shared" si="77"/>
        <v>225111787.06559998</v>
      </c>
      <c r="M350" s="47"/>
      <c r="N350" s="150"/>
      <c r="O350" s="49">
        <v>20</v>
      </c>
      <c r="P350" s="160"/>
      <c r="Q350" s="43" t="s">
        <v>821</v>
      </c>
      <c r="R350" s="43">
        <v>101227083.78380001</v>
      </c>
      <c r="S350" s="43">
        <f t="shared" si="76"/>
        <v>-1564740.79</v>
      </c>
      <c r="T350" s="43">
        <v>3184384.9027999998</v>
      </c>
      <c r="U350" s="43">
        <v>0</v>
      </c>
      <c r="V350" s="43">
        <f t="shared" si="72"/>
        <v>3184384.9027999998</v>
      </c>
      <c r="W350" s="43">
        <v>4919079.6425999999</v>
      </c>
      <c r="X350" s="43">
        <v>63322235.0682</v>
      </c>
      <c r="Y350" s="48">
        <f t="shared" si="78"/>
        <v>171088042.6074</v>
      </c>
    </row>
    <row r="351" spans="1:25" ht="24.9" customHeight="1" x14ac:dyDescent="0.25">
      <c r="A351" s="155"/>
      <c r="B351" s="150"/>
      <c r="C351" s="39">
        <v>16</v>
      </c>
      <c r="D351" s="43" t="s">
        <v>822</v>
      </c>
      <c r="E351" s="43">
        <v>88568540.603400007</v>
      </c>
      <c r="F351" s="43">
        <v>0</v>
      </c>
      <c r="G351" s="43">
        <v>2786174.5395999998</v>
      </c>
      <c r="H351" s="43">
        <v>0</v>
      </c>
      <c r="I351" s="43">
        <f t="shared" si="75"/>
        <v>2786174.5395999998</v>
      </c>
      <c r="J351" s="43">
        <v>4303944.0510999998</v>
      </c>
      <c r="K351" s="53">
        <v>71483498.604200006</v>
      </c>
      <c r="L351" s="48">
        <f t="shared" si="77"/>
        <v>167142157.79830003</v>
      </c>
      <c r="M351" s="47"/>
      <c r="N351" s="150"/>
      <c r="O351" s="49">
        <v>21</v>
      </c>
      <c r="P351" s="160"/>
      <c r="Q351" s="43" t="s">
        <v>823</v>
      </c>
      <c r="R351" s="43">
        <v>104349548.6478</v>
      </c>
      <c r="S351" s="43">
        <f t="shared" si="76"/>
        <v>-1564740.79</v>
      </c>
      <c r="T351" s="43">
        <v>3282610.8873999999</v>
      </c>
      <c r="U351" s="43">
        <v>0</v>
      </c>
      <c r="V351" s="43">
        <f t="shared" si="72"/>
        <v>3282610.8873999999</v>
      </c>
      <c r="W351" s="43">
        <v>5070814.2651000004</v>
      </c>
      <c r="X351" s="43">
        <v>81286790.025299996</v>
      </c>
      <c r="Y351" s="48">
        <f t="shared" si="78"/>
        <v>192425023.03560001</v>
      </c>
    </row>
    <row r="352" spans="1:25" ht="24.9" customHeight="1" x14ac:dyDescent="0.25">
      <c r="A352" s="155"/>
      <c r="B352" s="150"/>
      <c r="C352" s="39">
        <v>17</v>
      </c>
      <c r="D352" s="43" t="s">
        <v>824</v>
      </c>
      <c r="E352" s="43">
        <v>93722305.120199993</v>
      </c>
      <c r="F352" s="43">
        <v>0</v>
      </c>
      <c r="G352" s="43">
        <v>2948300.8136</v>
      </c>
      <c r="H352" s="43">
        <v>0</v>
      </c>
      <c r="I352" s="43">
        <f t="shared" si="75"/>
        <v>2948300.8136</v>
      </c>
      <c r="J352" s="43">
        <v>4554388.6670000004</v>
      </c>
      <c r="K352" s="53">
        <v>76899234.872799993</v>
      </c>
      <c r="L352" s="48">
        <f t="shared" si="77"/>
        <v>178124229.47359997</v>
      </c>
      <c r="M352" s="47"/>
      <c r="N352" s="150"/>
      <c r="O352" s="49">
        <v>22</v>
      </c>
      <c r="P352" s="160"/>
      <c r="Q352" s="43" t="s">
        <v>825</v>
      </c>
      <c r="R352" s="43">
        <v>100400480.1498</v>
      </c>
      <c r="S352" s="43">
        <f t="shared" si="76"/>
        <v>-1564740.79</v>
      </c>
      <c r="T352" s="43">
        <v>3158381.7420000001</v>
      </c>
      <c r="U352" s="43">
        <v>0</v>
      </c>
      <c r="V352" s="43">
        <f t="shared" si="72"/>
        <v>3158381.7420000001</v>
      </c>
      <c r="W352" s="43">
        <v>4878911.2514000004</v>
      </c>
      <c r="X352" s="43">
        <v>78491237.926699996</v>
      </c>
      <c r="Y352" s="48">
        <f t="shared" si="78"/>
        <v>185364270.27989998</v>
      </c>
    </row>
    <row r="353" spans="1:25" ht="24.9" customHeight="1" x14ac:dyDescent="0.25">
      <c r="A353" s="155"/>
      <c r="B353" s="150"/>
      <c r="C353" s="39">
        <v>18</v>
      </c>
      <c r="D353" s="43" t="s">
        <v>826</v>
      </c>
      <c r="E353" s="43">
        <v>97750725.813800007</v>
      </c>
      <c r="F353" s="43">
        <v>0</v>
      </c>
      <c r="G353" s="43">
        <v>3075026.2072000001</v>
      </c>
      <c r="H353" s="43">
        <v>0</v>
      </c>
      <c r="I353" s="43">
        <f t="shared" si="75"/>
        <v>3075026.2072000001</v>
      </c>
      <c r="J353" s="43">
        <v>4750147.7611999996</v>
      </c>
      <c r="K353" s="53">
        <v>81748335.725999996</v>
      </c>
      <c r="L353" s="48">
        <f t="shared" si="77"/>
        <v>187324235.50819999</v>
      </c>
      <c r="M353" s="47"/>
      <c r="N353" s="151"/>
      <c r="O353" s="49">
        <v>23</v>
      </c>
      <c r="P353" s="161"/>
      <c r="Q353" s="43" t="s">
        <v>827</v>
      </c>
      <c r="R353" s="43">
        <v>94125428.0414</v>
      </c>
      <c r="S353" s="43">
        <f t="shared" si="76"/>
        <v>-1564740.79</v>
      </c>
      <c r="T353" s="43">
        <v>2960982.1878999998</v>
      </c>
      <c r="U353" s="43">
        <v>0</v>
      </c>
      <c r="V353" s="43">
        <f t="shared" si="72"/>
        <v>2960982.1878999998</v>
      </c>
      <c r="W353" s="43">
        <v>4573978.2242999999</v>
      </c>
      <c r="X353" s="43">
        <v>70853851.601899996</v>
      </c>
      <c r="Y353" s="48">
        <f t="shared" si="78"/>
        <v>170949499.26550001</v>
      </c>
    </row>
    <row r="354" spans="1:25" ht="24.9" customHeight="1" x14ac:dyDescent="0.25">
      <c r="A354" s="155"/>
      <c r="B354" s="150"/>
      <c r="C354" s="39">
        <v>19</v>
      </c>
      <c r="D354" s="43" t="s">
        <v>828</v>
      </c>
      <c r="E354" s="43">
        <v>100990829.1779</v>
      </c>
      <c r="F354" s="43">
        <v>0</v>
      </c>
      <c r="G354" s="43">
        <v>3176952.8443</v>
      </c>
      <c r="H354" s="43">
        <v>0</v>
      </c>
      <c r="I354" s="43">
        <f t="shared" si="75"/>
        <v>3176952.8443</v>
      </c>
      <c r="J354" s="43">
        <v>4907598.9678999996</v>
      </c>
      <c r="K354" s="53">
        <v>78743181.812199995</v>
      </c>
      <c r="L354" s="48">
        <f t="shared" si="77"/>
        <v>187818562.80229998</v>
      </c>
      <c r="M354" s="47"/>
      <c r="N354" s="39"/>
      <c r="O354" s="163" t="s">
        <v>829</v>
      </c>
      <c r="P354" s="164"/>
      <c r="Q354" s="44"/>
      <c r="R354" s="44">
        <f>SUM(R331:R353)</f>
        <v>2486996588.0543995</v>
      </c>
      <c r="S354" s="44">
        <f>SUM(S331:S353)</f>
        <v>-35989038.169999987</v>
      </c>
      <c r="T354" s="44">
        <f>SUM(T331:T353)</f>
        <v>78235528.400600001</v>
      </c>
      <c r="U354" s="44">
        <f>SUM(U331:U353)</f>
        <v>0</v>
      </c>
      <c r="V354" s="44">
        <f t="shared" si="72"/>
        <v>78235528.400600001</v>
      </c>
      <c r="W354" s="44">
        <f>SUM(W331:W353)</f>
        <v>120854358.63869999</v>
      </c>
      <c r="X354" s="44">
        <f>SUM(X331:X353)</f>
        <v>1799475159.0185003</v>
      </c>
      <c r="Y354" s="51">
        <f t="shared" si="78"/>
        <v>4449572595.9421997</v>
      </c>
    </row>
    <row r="355" spans="1:25" ht="24.9" customHeight="1" x14ac:dyDescent="0.25">
      <c r="A355" s="155"/>
      <c r="B355" s="150"/>
      <c r="C355" s="39">
        <v>20</v>
      </c>
      <c r="D355" s="43" t="s">
        <v>830</v>
      </c>
      <c r="E355" s="43">
        <v>101864065.0987</v>
      </c>
      <c r="F355" s="43">
        <v>0</v>
      </c>
      <c r="G355" s="43">
        <v>3204422.9559999998</v>
      </c>
      <c r="H355" s="43">
        <v>0</v>
      </c>
      <c r="I355" s="43">
        <f t="shared" si="75"/>
        <v>3204422.9559999998</v>
      </c>
      <c r="J355" s="43">
        <v>4950033.4318000004</v>
      </c>
      <c r="K355" s="53">
        <v>79841572.834299996</v>
      </c>
      <c r="L355" s="48">
        <f t="shared" si="77"/>
        <v>189860094.32080001</v>
      </c>
      <c r="M355" s="47"/>
      <c r="N355" s="149">
        <v>34</v>
      </c>
      <c r="O355" s="49">
        <v>1</v>
      </c>
      <c r="P355" s="149" t="s">
        <v>118</v>
      </c>
      <c r="Q355" s="43" t="s">
        <v>831</v>
      </c>
      <c r="R355" s="43">
        <v>93426309.836199999</v>
      </c>
      <c r="S355" s="43">
        <v>0</v>
      </c>
      <c r="T355" s="43">
        <v>2938989.4427999998</v>
      </c>
      <c r="U355" s="43">
        <v>0</v>
      </c>
      <c r="V355" s="43">
        <f t="shared" si="72"/>
        <v>2938989.4427999998</v>
      </c>
      <c r="W355" s="43">
        <v>4540004.9238</v>
      </c>
      <c r="X355" s="43">
        <v>63927945.5167</v>
      </c>
      <c r="Y355" s="48">
        <f t="shared" si="78"/>
        <v>164833249.71950001</v>
      </c>
    </row>
    <row r="356" spans="1:25" ht="24.9" customHeight="1" x14ac:dyDescent="0.25">
      <c r="A356" s="155"/>
      <c r="B356" s="150"/>
      <c r="C356" s="39">
        <v>21</v>
      </c>
      <c r="D356" s="43" t="s">
        <v>832</v>
      </c>
      <c r="E356" s="43">
        <v>95426204.134200007</v>
      </c>
      <c r="F356" s="43">
        <v>0</v>
      </c>
      <c r="G356" s="43">
        <v>3001901.7877000002</v>
      </c>
      <c r="H356" s="43">
        <v>0</v>
      </c>
      <c r="I356" s="43">
        <f t="shared" si="75"/>
        <v>3001901.7877000002</v>
      </c>
      <c r="J356" s="43">
        <v>4637188.7895999998</v>
      </c>
      <c r="K356" s="53">
        <v>76886154.944499999</v>
      </c>
      <c r="L356" s="48">
        <f t="shared" si="77"/>
        <v>179951449.65600002</v>
      </c>
      <c r="M356" s="47"/>
      <c r="N356" s="150"/>
      <c r="O356" s="49">
        <v>2</v>
      </c>
      <c r="P356" s="150"/>
      <c r="Q356" s="43" t="s">
        <v>833</v>
      </c>
      <c r="R356" s="43">
        <v>159873931.14120001</v>
      </c>
      <c r="S356" s="43">
        <v>0</v>
      </c>
      <c r="T356" s="43">
        <v>5029287.7522999998</v>
      </c>
      <c r="U356" s="43">
        <v>0</v>
      </c>
      <c r="V356" s="43">
        <f t="shared" si="72"/>
        <v>5029287.7522999998</v>
      </c>
      <c r="W356" s="43">
        <v>7768993.9358000001</v>
      </c>
      <c r="X356" s="43">
        <v>83630839.102599993</v>
      </c>
      <c r="Y356" s="48">
        <f t="shared" si="78"/>
        <v>256303051.93189996</v>
      </c>
    </row>
    <row r="357" spans="1:25" ht="24.9" customHeight="1" x14ac:dyDescent="0.25">
      <c r="A357" s="155"/>
      <c r="B357" s="150"/>
      <c r="C357" s="39">
        <v>22</v>
      </c>
      <c r="D357" s="43" t="s">
        <v>834</v>
      </c>
      <c r="E357" s="43">
        <v>87530555.916899994</v>
      </c>
      <c r="F357" s="43">
        <v>0</v>
      </c>
      <c r="G357" s="43">
        <v>2753521.7886000001</v>
      </c>
      <c r="H357" s="43">
        <v>0</v>
      </c>
      <c r="I357" s="43">
        <f t="shared" si="75"/>
        <v>2753521.7886000001</v>
      </c>
      <c r="J357" s="43">
        <v>4253503.7029999997</v>
      </c>
      <c r="K357" s="53">
        <v>71559071.523699999</v>
      </c>
      <c r="L357" s="48">
        <f t="shared" si="77"/>
        <v>166096652.93219998</v>
      </c>
      <c r="M357" s="47"/>
      <c r="N357" s="150"/>
      <c r="O357" s="49">
        <v>3</v>
      </c>
      <c r="P357" s="150"/>
      <c r="Q357" s="43" t="s">
        <v>835</v>
      </c>
      <c r="R357" s="43">
        <v>109803982.46439999</v>
      </c>
      <c r="S357" s="43">
        <v>1E-4</v>
      </c>
      <c r="T357" s="43">
        <v>3454195.5666</v>
      </c>
      <c r="U357" s="43">
        <v>0</v>
      </c>
      <c r="V357" s="43">
        <f t="shared" si="72"/>
        <v>3454195.5666</v>
      </c>
      <c r="W357" s="43">
        <v>5335869.7556999996</v>
      </c>
      <c r="X357" s="43">
        <v>71548214.898200005</v>
      </c>
      <c r="Y357" s="48">
        <f t="shared" si="78"/>
        <v>190142262.685</v>
      </c>
    </row>
    <row r="358" spans="1:25" ht="24.9" customHeight="1" x14ac:dyDescent="0.25">
      <c r="A358" s="155"/>
      <c r="B358" s="150"/>
      <c r="C358" s="39">
        <v>23</v>
      </c>
      <c r="D358" s="43" t="s">
        <v>836</v>
      </c>
      <c r="E358" s="43">
        <v>107419117.3871</v>
      </c>
      <c r="F358" s="43">
        <v>0</v>
      </c>
      <c r="G358" s="43">
        <v>3379172.8744000001</v>
      </c>
      <c r="H358" s="43">
        <v>0</v>
      </c>
      <c r="I358" s="43">
        <f t="shared" si="75"/>
        <v>3379172.8744000001</v>
      </c>
      <c r="J358" s="43">
        <v>5219978.4269000003</v>
      </c>
      <c r="K358" s="53">
        <v>81829237.505099997</v>
      </c>
      <c r="L358" s="48">
        <f t="shared" si="77"/>
        <v>197847506.19349998</v>
      </c>
      <c r="M358" s="47"/>
      <c r="N358" s="150"/>
      <c r="O358" s="49">
        <v>4</v>
      </c>
      <c r="P358" s="150"/>
      <c r="Q358" s="43" t="s">
        <v>837</v>
      </c>
      <c r="R358" s="43">
        <v>131106611.7253</v>
      </c>
      <c r="S358" s="43">
        <v>0</v>
      </c>
      <c r="T358" s="43">
        <v>4124330.1638000002</v>
      </c>
      <c r="U358" s="43">
        <v>0</v>
      </c>
      <c r="V358" s="43">
        <f t="shared" si="72"/>
        <v>4124330.1638000002</v>
      </c>
      <c r="W358" s="43">
        <v>6371060.3985000001</v>
      </c>
      <c r="X358" s="43">
        <v>64066818.830300003</v>
      </c>
      <c r="Y358" s="48">
        <f t="shared" si="78"/>
        <v>205668821.11789998</v>
      </c>
    </row>
    <row r="359" spans="1:25" ht="24.9" customHeight="1" x14ac:dyDescent="0.25">
      <c r="A359" s="155"/>
      <c r="B359" s="150"/>
      <c r="C359" s="39">
        <v>24</v>
      </c>
      <c r="D359" s="43" t="s">
        <v>838</v>
      </c>
      <c r="E359" s="43">
        <v>79437345.699900001</v>
      </c>
      <c r="F359" s="43">
        <v>0</v>
      </c>
      <c r="G359" s="43">
        <v>2498926.9166999999</v>
      </c>
      <c r="H359" s="43">
        <v>0</v>
      </c>
      <c r="I359" s="43">
        <f t="shared" si="75"/>
        <v>2498926.9166999999</v>
      </c>
      <c r="J359" s="43">
        <v>3860218.1894999999</v>
      </c>
      <c r="K359" s="53">
        <v>63387345.9027</v>
      </c>
      <c r="L359" s="48">
        <f t="shared" si="77"/>
        <v>149183836.70880002</v>
      </c>
      <c r="M359" s="47"/>
      <c r="N359" s="150"/>
      <c r="O359" s="49">
        <v>5</v>
      </c>
      <c r="P359" s="150"/>
      <c r="Q359" s="43" t="s">
        <v>839</v>
      </c>
      <c r="R359" s="43">
        <v>141640433.6561</v>
      </c>
      <c r="S359" s="43">
        <v>0</v>
      </c>
      <c r="T359" s="43">
        <v>4455701.3963000001</v>
      </c>
      <c r="U359" s="43">
        <v>0</v>
      </c>
      <c r="V359" s="43">
        <f t="shared" si="72"/>
        <v>4455701.3963000001</v>
      </c>
      <c r="W359" s="43">
        <v>6882946.2208000002</v>
      </c>
      <c r="X359" s="43">
        <v>89414105.210500002</v>
      </c>
      <c r="Y359" s="48">
        <f t="shared" si="78"/>
        <v>242393186.48370001</v>
      </c>
    </row>
    <row r="360" spans="1:25" ht="24.9" customHeight="1" x14ac:dyDescent="0.25">
      <c r="A360" s="155"/>
      <c r="B360" s="150"/>
      <c r="C360" s="39">
        <v>25</v>
      </c>
      <c r="D360" s="43" t="s">
        <v>840</v>
      </c>
      <c r="E360" s="43">
        <v>99703354.743100002</v>
      </c>
      <c r="F360" s="43">
        <v>0</v>
      </c>
      <c r="G360" s="43">
        <v>3136451.6860000002</v>
      </c>
      <c r="H360" s="43">
        <v>0</v>
      </c>
      <c r="I360" s="43">
        <f t="shared" si="75"/>
        <v>3136451.6860000002</v>
      </c>
      <c r="J360" s="43">
        <v>4845034.7899000002</v>
      </c>
      <c r="K360" s="53">
        <v>71950661.971900001</v>
      </c>
      <c r="L360" s="48">
        <f t="shared" si="77"/>
        <v>179635503.19090003</v>
      </c>
      <c r="M360" s="47"/>
      <c r="N360" s="150"/>
      <c r="O360" s="49">
        <v>6</v>
      </c>
      <c r="P360" s="150"/>
      <c r="Q360" s="43" t="s">
        <v>841</v>
      </c>
      <c r="R360" s="43">
        <v>98121477.144099995</v>
      </c>
      <c r="S360" s="43">
        <v>0</v>
      </c>
      <c r="T360" s="43">
        <v>3086689.2414000002</v>
      </c>
      <c r="U360" s="43">
        <v>0</v>
      </c>
      <c r="V360" s="43">
        <f t="shared" si="72"/>
        <v>3086689.2414000002</v>
      </c>
      <c r="W360" s="43">
        <v>4768164.2370999996</v>
      </c>
      <c r="X360" s="43">
        <v>63464980.644500002</v>
      </c>
      <c r="Y360" s="48">
        <f t="shared" si="78"/>
        <v>169441311.26710001</v>
      </c>
    </row>
    <row r="361" spans="1:25" ht="24.9" customHeight="1" x14ac:dyDescent="0.25">
      <c r="A361" s="155"/>
      <c r="B361" s="150"/>
      <c r="C361" s="39">
        <v>26</v>
      </c>
      <c r="D361" s="43" t="s">
        <v>842</v>
      </c>
      <c r="E361" s="43">
        <v>90679695.819199994</v>
      </c>
      <c r="F361" s="43">
        <v>0</v>
      </c>
      <c r="G361" s="43">
        <v>2852586.9122000001</v>
      </c>
      <c r="H361" s="43">
        <v>0</v>
      </c>
      <c r="I361" s="43">
        <f t="shared" si="75"/>
        <v>2852586.9122000001</v>
      </c>
      <c r="J361" s="43">
        <v>4406534.5856999997</v>
      </c>
      <c r="K361" s="53">
        <v>72097286.354100004</v>
      </c>
      <c r="L361" s="48">
        <f t="shared" si="77"/>
        <v>170036103.67120001</v>
      </c>
      <c r="M361" s="47"/>
      <c r="N361" s="150"/>
      <c r="O361" s="49">
        <v>7</v>
      </c>
      <c r="P361" s="150"/>
      <c r="Q361" s="43" t="s">
        <v>843</v>
      </c>
      <c r="R361" s="43">
        <v>94375994.421200007</v>
      </c>
      <c r="S361" s="43">
        <v>0</v>
      </c>
      <c r="T361" s="43">
        <v>2968864.4638</v>
      </c>
      <c r="U361" s="43">
        <v>0</v>
      </c>
      <c r="V361" s="43">
        <f t="shared" si="72"/>
        <v>2968864.4638</v>
      </c>
      <c r="W361" s="43">
        <v>4586154.3724999996</v>
      </c>
      <c r="X361" s="43">
        <v>72474144.642499998</v>
      </c>
      <c r="Y361" s="48">
        <f t="shared" si="78"/>
        <v>174405157.90000001</v>
      </c>
    </row>
    <row r="362" spans="1:25" ht="24.9" customHeight="1" x14ac:dyDescent="0.25">
      <c r="A362" s="155"/>
      <c r="B362" s="151"/>
      <c r="C362" s="39">
        <v>27</v>
      </c>
      <c r="D362" s="43" t="s">
        <v>844</v>
      </c>
      <c r="E362" s="43">
        <v>84026041.238700002</v>
      </c>
      <c r="F362" s="43">
        <v>0</v>
      </c>
      <c r="G362" s="43">
        <v>2643277.344</v>
      </c>
      <c r="H362" s="43">
        <v>0</v>
      </c>
      <c r="I362" s="43">
        <f t="shared" si="75"/>
        <v>2643277.344</v>
      </c>
      <c r="J362" s="43">
        <v>4083203.5603</v>
      </c>
      <c r="K362" s="53">
        <v>66284307.816299997</v>
      </c>
      <c r="L362" s="48">
        <f t="shared" si="77"/>
        <v>157036829.95930001</v>
      </c>
      <c r="M362" s="47"/>
      <c r="N362" s="150"/>
      <c r="O362" s="49">
        <v>8</v>
      </c>
      <c r="P362" s="150"/>
      <c r="Q362" s="43" t="s">
        <v>845</v>
      </c>
      <c r="R362" s="43">
        <v>146484450.0986</v>
      </c>
      <c r="S362" s="43">
        <v>0</v>
      </c>
      <c r="T362" s="43">
        <v>4608083.6665000003</v>
      </c>
      <c r="U362" s="43">
        <v>0</v>
      </c>
      <c r="V362" s="43">
        <f t="shared" ref="V362:V412" si="79">T362-U362</f>
        <v>4608083.6665000003</v>
      </c>
      <c r="W362" s="43">
        <v>7118338.7834999999</v>
      </c>
      <c r="X362" s="43">
        <v>81516896.604800001</v>
      </c>
      <c r="Y362" s="48">
        <f t="shared" si="78"/>
        <v>239727769.1534</v>
      </c>
    </row>
    <row r="363" spans="1:25" ht="24.9" customHeight="1" x14ac:dyDescent="0.25">
      <c r="A363" s="39"/>
      <c r="B363" s="162" t="s">
        <v>846</v>
      </c>
      <c r="C363" s="163"/>
      <c r="D363" s="44"/>
      <c r="E363" s="44">
        <f>SUM(E336:E362)</f>
        <v>2627407434.5498009</v>
      </c>
      <c r="F363" s="44">
        <f>SUM(F336:F362)</f>
        <v>1E-4</v>
      </c>
      <c r="G363" s="44">
        <f>SUM(G336:G362)</f>
        <v>82652549.647100016</v>
      </c>
      <c r="H363" s="43">
        <v>0</v>
      </c>
      <c r="I363" s="44">
        <f t="shared" si="75"/>
        <v>82652549.647100016</v>
      </c>
      <c r="J363" s="44">
        <f>SUM(J336:J362)</f>
        <v>127677553.6846</v>
      </c>
      <c r="K363" s="44">
        <f>SUM(K336:K362)</f>
        <v>2074391794.8659997</v>
      </c>
      <c r="L363" s="44">
        <f>SUM(L336:L362)</f>
        <v>4912129332.7475996</v>
      </c>
      <c r="M363" s="47"/>
      <c r="N363" s="150"/>
      <c r="O363" s="49">
        <v>9</v>
      </c>
      <c r="P363" s="150"/>
      <c r="Q363" s="43" t="s">
        <v>847</v>
      </c>
      <c r="R363" s="43">
        <v>104273384.7905</v>
      </c>
      <c r="S363" s="43">
        <v>0</v>
      </c>
      <c r="T363" s="43">
        <v>3280214.9372999999</v>
      </c>
      <c r="U363" s="43">
        <v>0</v>
      </c>
      <c r="V363" s="43">
        <f t="shared" si="79"/>
        <v>3280214.9372999999</v>
      </c>
      <c r="W363" s="43">
        <v>5067113.1205000002</v>
      </c>
      <c r="X363" s="43">
        <v>64672371.069700003</v>
      </c>
      <c r="Y363" s="48">
        <f t="shared" si="78"/>
        <v>177293083.91799998</v>
      </c>
    </row>
    <row r="364" spans="1:25" ht="24.9" customHeight="1" x14ac:dyDescent="0.25">
      <c r="A364" s="155">
        <v>18</v>
      </c>
      <c r="B364" s="149" t="s">
        <v>848</v>
      </c>
      <c r="C364" s="39">
        <v>1</v>
      </c>
      <c r="D364" s="43" t="s">
        <v>849</v>
      </c>
      <c r="E364" s="43">
        <v>157320974.0388</v>
      </c>
      <c r="F364" s="43">
        <v>0</v>
      </c>
      <c r="G364" s="43">
        <v>4948977.2489999998</v>
      </c>
      <c r="H364" s="43">
        <v>0</v>
      </c>
      <c r="I364" s="43">
        <f t="shared" si="75"/>
        <v>4948977.2489999998</v>
      </c>
      <c r="J364" s="43">
        <v>7644934.2588999998</v>
      </c>
      <c r="K364" s="53">
        <v>95232445.699599996</v>
      </c>
      <c r="L364" s="48">
        <f t="shared" ref="L364:L386" si="80">E364+F364+I364+J364+K364</f>
        <v>265147331.24629998</v>
      </c>
      <c r="M364" s="47"/>
      <c r="N364" s="150"/>
      <c r="O364" s="49">
        <v>10</v>
      </c>
      <c r="P364" s="150"/>
      <c r="Q364" s="43" t="s">
        <v>850</v>
      </c>
      <c r="R364" s="43">
        <v>96275377.938999996</v>
      </c>
      <c r="S364" s="43">
        <v>0</v>
      </c>
      <c r="T364" s="43">
        <v>3028614.9572000001</v>
      </c>
      <c r="U364" s="43">
        <v>0</v>
      </c>
      <c r="V364" s="43">
        <f t="shared" si="79"/>
        <v>3028614.9572000001</v>
      </c>
      <c r="W364" s="43">
        <v>4678453.9671</v>
      </c>
      <c r="X364" s="43">
        <v>65489301.410899997</v>
      </c>
      <c r="Y364" s="48">
        <f t="shared" si="78"/>
        <v>169471748.27419999</v>
      </c>
    </row>
    <row r="365" spans="1:25" ht="24.9" customHeight="1" x14ac:dyDescent="0.25">
      <c r="A365" s="155"/>
      <c r="B365" s="150"/>
      <c r="C365" s="39">
        <v>2</v>
      </c>
      <c r="D365" s="43" t="s">
        <v>851</v>
      </c>
      <c r="E365" s="43">
        <v>159968110.15650001</v>
      </c>
      <c r="F365" s="43">
        <v>0</v>
      </c>
      <c r="G365" s="43">
        <v>5032250.4201999996</v>
      </c>
      <c r="H365" s="43">
        <v>0</v>
      </c>
      <c r="I365" s="43">
        <f t="shared" si="75"/>
        <v>5032250.4201999996</v>
      </c>
      <c r="J365" s="43">
        <v>7773570.5181999998</v>
      </c>
      <c r="K365" s="53">
        <v>113945947.6665</v>
      </c>
      <c r="L365" s="48">
        <f t="shared" si="80"/>
        <v>286719878.76139998</v>
      </c>
      <c r="M365" s="47"/>
      <c r="N365" s="150"/>
      <c r="O365" s="49">
        <v>11</v>
      </c>
      <c r="P365" s="150"/>
      <c r="Q365" s="43" t="s">
        <v>852</v>
      </c>
      <c r="R365" s="43">
        <v>143673481.764</v>
      </c>
      <c r="S365" s="43">
        <v>0</v>
      </c>
      <c r="T365" s="43">
        <v>4519656.6882999996</v>
      </c>
      <c r="U365" s="43">
        <v>0</v>
      </c>
      <c r="V365" s="43">
        <f t="shared" si="79"/>
        <v>4519656.6882999996</v>
      </c>
      <c r="W365" s="43">
        <v>6981741.1793999998</v>
      </c>
      <c r="X365" s="43">
        <v>86134111.320299998</v>
      </c>
      <c r="Y365" s="48">
        <f t="shared" si="78"/>
        <v>241308990.95200002</v>
      </c>
    </row>
    <row r="366" spans="1:25" ht="24.9" customHeight="1" x14ac:dyDescent="0.25">
      <c r="A366" s="155"/>
      <c r="B366" s="150"/>
      <c r="C366" s="39">
        <v>3</v>
      </c>
      <c r="D366" s="43" t="s">
        <v>853</v>
      </c>
      <c r="E366" s="43">
        <v>132386385.8775</v>
      </c>
      <c r="F366" s="43">
        <v>0</v>
      </c>
      <c r="G366" s="43">
        <v>4164589.0879000002</v>
      </c>
      <c r="H366" s="43">
        <v>0</v>
      </c>
      <c r="I366" s="43">
        <f t="shared" si="75"/>
        <v>4164589.0879000002</v>
      </c>
      <c r="J366" s="43">
        <v>6433250.3849999998</v>
      </c>
      <c r="K366" s="53">
        <v>100733120.7624</v>
      </c>
      <c r="L366" s="48">
        <f t="shared" si="80"/>
        <v>243717346.1128</v>
      </c>
      <c r="M366" s="47"/>
      <c r="N366" s="150"/>
      <c r="O366" s="49">
        <v>12</v>
      </c>
      <c r="P366" s="150"/>
      <c r="Q366" s="43" t="s">
        <v>854</v>
      </c>
      <c r="R366" s="43">
        <v>113722205.7427</v>
      </c>
      <c r="S366" s="43">
        <v>0</v>
      </c>
      <c r="T366" s="43">
        <v>3577454.3881000001</v>
      </c>
      <c r="U366" s="43">
        <v>0</v>
      </c>
      <c r="V366" s="43">
        <f t="shared" si="79"/>
        <v>3577454.3881000001</v>
      </c>
      <c r="W366" s="43">
        <v>5526273.8614999996</v>
      </c>
      <c r="X366" s="43">
        <v>71748127.877499998</v>
      </c>
      <c r="Y366" s="48">
        <f t="shared" si="78"/>
        <v>194574061.86979997</v>
      </c>
    </row>
    <row r="367" spans="1:25" ht="24.9" customHeight="1" x14ac:dyDescent="0.25">
      <c r="A367" s="155"/>
      <c r="B367" s="150"/>
      <c r="C367" s="39">
        <v>4</v>
      </c>
      <c r="D367" s="43" t="s">
        <v>855</v>
      </c>
      <c r="E367" s="43">
        <v>101935623.1969</v>
      </c>
      <c r="F367" s="43">
        <v>0</v>
      </c>
      <c r="G367" s="43">
        <v>3206674.0188000002</v>
      </c>
      <c r="H367" s="43">
        <v>0</v>
      </c>
      <c r="I367" s="43">
        <f t="shared" si="75"/>
        <v>3206674.0188000002</v>
      </c>
      <c r="J367" s="43">
        <v>4953510.7619000003</v>
      </c>
      <c r="K367" s="53">
        <v>72383748.599800006</v>
      </c>
      <c r="L367" s="48">
        <f t="shared" si="80"/>
        <v>182479556.57740003</v>
      </c>
      <c r="M367" s="47"/>
      <c r="N367" s="150"/>
      <c r="O367" s="49">
        <v>13</v>
      </c>
      <c r="P367" s="150"/>
      <c r="Q367" s="43" t="s">
        <v>856</v>
      </c>
      <c r="R367" s="43">
        <v>97742718.605299994</v>
      </c>
      <c r="S367" s="43">
        <v>0</v>
      </c>
      <c r="T367" s="43">
        <v>3074774.3177999998</v>
      </c>
      <c r="U367" s="43">
        <v>0</v>
      </c>
      <c r="V367" s="43">
        <f t="shared" si="79"/>
        <v>3074774.3177999998</v>
      </c>
      <c r="W367" s="43">
        <v>4749758.6549000004</v>
      </c>
      <c r="X367" s="43">
        <v>68021317.174899995</v>
      </c>
      <c r="Y367" s="48">
        <f t="shared" si="78"/>
        <v>173588568.7529</v>
      </c>
    </row>
    <row r="368" spans="1:25" ht="24.9" customHeight="1" x14ac:dyDescent="0.25">
      <c r="A368" s="155"/>
      <c r="B368" s="150"/>
      <c r="C368" s="39">
        <v>5</v>
      </c>
      <c r="D368" s="43" t="s">
        <v>857</v>
      </c>
      <c r="E368" s="43">
        <v>167577562.7983</v>
      </c>
      <c r="F368" s="43">
        <v>0</v>
      </c>
      <c r="G368" s="43">
        <v>5271627.3262</v>
      </c>
      <c r="H368" s="43">
        <v>0</v>
      </c>
      <c r="I368" s="43">
        <f t="shared" si="75"/>
        <v>5271627.3262</v>
      </c>
      <c r="J368" s="43">
        <v>8143348.0734999999</v>
      </c>
      <c r="K368" s="53">
        <v>123954353.59999999</v>
      </c>
      <c r="L368" s="48">
        <f t="shared" si="80"/>
        <v>304946891.79799998</v>
      </c>
      <c r="M368" s="47"/>
      <c r="N368" s="150"/>
      <c r="O368" s="49">
        <v>14</v>
      </c>
      <c r="P368" s="150"/>
      <c r="Q368" s="43" t="s">
        <v>858</v>
      </c>
      <c r="R368" s="43">
        <v>140002562.72150001</v>
      </c>
      <c r="S368" s="43">
        <v>0</v>
      </c>
      <c r="T368" s="43">
        <v>4404177.5225999998</v>
      </c>
      <c r="U368" s="43">
        <v>0</v>
      </c>
      <c r="V368" s="43">
        <f t="shared" si="79"/>
        <v>4404177.5225999998</v>
      </c>
      <c r="W368" s="43">
        <v>6803354.6996999998</v>
      </c>
      <c r="X368" s="43">
        <v>88896882.857700005</v>
      </c>
      <c r="Y368" s="48">
        <f t="shared" si="78"/>
        <v>240106977.80150002</v>
      </c>
    </row>
    <row r="369" spans="1:25" ht="24.9" customHeight="1" x14ac:dyDescent="0.25">
      <c r="A369" s="155"/>
      <c r="B369" s="150"/>
      <c r="C369" s="39">
        <v>6</v>
      </c>
      <c r="D369" s="43" t="s">
        <v>859</v>
      </c>
      <c r="E369" s="43">
        <v>112261850.7423</v>
      </c>
      <c r="F369" s="43">
        <v>0</v>
      </c>
      <c r="G369" s="43">
        <v>3531514.7815</v>
      </c>
      <c r="H369" s="43">
        <v>0</v>
      </c>
      <c r="I369" s="43">
        <f t="shared" si="75"/>
        <v>3531514.7815</v>
      </c>
      <c r="J369" s="43">
        <v>5455308.6386000002</v>
      </c>
      <c r="K369" s="53">
        <v>85796004.0414</v>
      </c>
      <c r="L369" s="48">
        <f t="shared" si="80"/>
        <v>207044678.20380002</v>
      </c>
      <c r="M369" s="47"/>
      <c r="N369" s="150"/>
      <c r="O369" s="49">
        <v>15</v>
      </c>
      <c r="P369" s="150"/>
      <c r="Q369" s="43" t="s">
        <v>860</v>
      </c>
      <c r="R369" s="43">
        <v>92809560.133699998</v>
      </c>
      <c r="S369" s="43">
        <v>0</v>
      </c>
      <c r="T369" s="43">
        <v>2919587.8324000002</v>
      </c>
      <c r="U369" s="43">
        <v>0</v>
      </c>
      <c r="V369" s="43">
        <f t="shared" si="79"/>
        <v>2919587.8324000002</v>
      </c>
      <c r="W369" s="43">
        <v>4510034.2796</v>
      </c>
      <c r="X369" s="43">
        <v>64329870.723099999</v>
      </c>
      <c r="Y369" s="48">
        <f t="shared" si="78"/>
        <v>164569052.96879998</v>
      </c>
    </row>
    <row r="370" spans="1:25" ht="24.9" customHeight="1" x14ac:dyDescent="0.25">
      <c r="A370" s="155"/>
      <c r="B370" s="150"/>
      <c r="C370" s="39">
        <v>7</v>
      </c>
      <c r="D370" s="43" t="s">
        <v>861</v>
      </c>
      <c r="E370" s="43">
        <v>97892113.042199999</v>
      </c>
      <c r="F370" s="43">
        <v>0</v>
      </c>
      <c r="G370" s="43">
        <v>3079473.9434000002</v>
      </c>
      <c r="H370" s="43">
        <v>0</v>
      </c>
      <c r="I370" s="43">
        <f t="shared" si="75"/>
        <v>3079473.9434000002</v>
      </c>
      <c r="J370" s="43">
        <v>4757018.4029999999</v>
      </c>
      <c r="K370" s="53">
        <v>79571088.500200003</v>
      </c>
      <c r="L370" s="48">
        <f t="shared" si="80"/>
        <v>185299693.8888</v>
      </c>
      <c r="M370" s="47"/>
      <c r="N370" s="151"/>
      <c r="O370" s="49">
        <v>16</v>
      </c>
      <c r="P370" s="151"/>
      <c r="Q370" s="43" t="s">
        <v>862</v>
      </c>
      <c r="R370" s="43">
        <v>100679780.96250001</v>
      </c>
      <c r="S370" s="43">
        <v>0</v>
      </c>
      <c r="T370" s="43">
        <v>3167167.9410000001</v>
      </c>
      <c r="U370" s="43">
        <v>0</v>
      </c>
      <c r="V370" s="43">
        <f t="shared" si="79"/>
        <v>3167167.9410000001</v>
      </c>
      <c r="W370" s="43">
        <v>4892483.7350000003</v>
      </c>
      <c r="X370" s="43">
        <v>70458543.828400001</v>
      </c>
      <c r="Y370" s="48">
        <f t="shared" si="78"/>
        <v>179197976.46689999</v>
      </c>
    </row>
    <row r="371" spans="1:25" ht="24.9" customHeight="1" x14ac:dyDescent="0.25">
      <c r="A371" s="155"/>
      <c r="B371" s="150"/>
      <c r="C371" s="39">
        <v>8</v>
      </c>
      <c r="D371" s="43" t="s">
        <v>863</v>
      </c>
      <c r="E371" s="43">
        <v>130434822.21610001</v>
      </c>
      <c r="F371" s="43">
        <v>0</v>
      </c>
      <c r="G371" s="43">
        <v>4103197.1201999998</v>
      </c>
      <c r="H371" s="43">
        <v>0</v>
      </c>
      <c r="I371" s="43">
        <f t="shared" si="75"/>
        <v>4103197.1201999998</v>
      </c>
      <c r="J371" s="43">
        <v>6338415.1223999998</v>
      </c>
      <c r="K371" s="53">
        <v>99491012.0088</v>
      </c>
      <c r="L371" s="48">
        <f t="shared" si="80"/>
        <v>240367446.4675</v>
      </c>
      <c r="M371" s="47"/>
      <c r="N371" s="39"/>
      <c r="O371" s="163" t="s">
        <v>864</v>
      </c>
      <c r="P371" s="164"/>
      <c r="Q371" s="44"/>
      <c r="R371" s="44">
        <f>SUM(R355:R370)</f>
        <v>1864012263.1462998</v>
      </c>
      <c r="S371" s="44">
        <f>SUM(S355:S370)</f>
        <v>1E-4</v>
      </c>
      <c r="T371" s="44">
        <f>SUM(T355:T370)</f>
        <v>58637790.278200001</v>
      </c>
      <c r="U371" s="44">
        <f>SUM(U355:U370)</f>
        <v>0</v>
      </c>
      <c r="V371" s="44">
        <f t="shared" si="79"/>
        <v>58637790.278200001</v>
      </c>
      <c r="W371" s="44">
        <f>SUM(W355:W370)</f>
        <v>90580746.125399992</v>
      </c>
      <c r="X371" s="44">
        <f>SUM(X355:X370)</f>
        <v>1169794471.7126</v>
      </c>
      <c r="Y371" s="51">
        <f t="shared" si="78"/>
        <v>3183025271.2625999</v>
      </c>
    </row>
    <row r="372" spans="1:25" ht="24.9" customHeight="1" x14ac:dyDescent="0.25">
      <c r="A372" s="155"/>
      <c r="B372" s="150"/>
      <c r="C372" s="39">
        <v>9</v>
      </c>
      <c r="D372" s="43" t="s">
        <v>865</v>
      </c>
      <c r="E372" s="43">
        <v>143883177.03169999</v>
      </c>
      <c r="F372" s="43">
        <v>0</v>
      </c>
      <c r="G372" s="43">
        <v>4526253.2473999998</v>
      </c>
      <c r="H372" s="43">
        <v>0</v>
      </c>
      <c r="I372" s="43">
        <f t="shared" si="75"/>
        <v>4526253.2473999998</v>
      </c>
      <c r="J372" s="43">
        <v>6991931.2164000003</v>
      </c>
      <c r="K372" s="53">
        <v>93926229.148900002</v>
      </c>
      <c r="L372" s="48">
        <f t="shared" si="80"/>
        <v>249327590.64439997</v>
      </c>
      <c r="M372" s="47"/>
      <c r="N372" s="149">
        <v>35</v>
      </c>
      <c r="O372" s="49">
        <v>1</v>
      </c>
      <c r="P372" s="40"/>
      <c r="Q372" s="43" t="s">
        <v>866</v>
      </c>
      <c r="R372" s="43">
        <v>104046566.6028</v>
      </c>
      <c r="S372" s="43">
        <v>0</v>
      </c>
      <c r="T372" s="43">
        <v>3273079.7281999998</v>
      </c>
      <c r="U372" s="43">
        <v>0</v>
      </c>
      <c r="V372" s="43">
        <f t="shared" si="79"/>
        <v>3273079.7281999998</v>
      </c>
      <c r="W372" s="43">
        <v>5056091.0038000001</v>
      </c>
      <c r="X372" s="43">
        <v>73243929.026299998</v>
      </c>
      <c r="Y372" s="48">
        <f t="shared" si="78"/>
        <v>185619666.36110002</v>
      </c>
    </row>
    <row r="373" spans="1:25" ht="24.9" customHeight="1" x14ac:dyDescent="0.25">
      <c r="A373" s="155"/>
      <c r="B373" s="150"/>
      <c r="C373" s="39">
        <v>10</v>
      </c>
      <c r="D373" s="43" t="s">
        <v>867</v>
      </c>
      <c r="E373" s="43">
        <v>135926565.80160001</v>
      </c>
      <c r="F373" s="43">
        <v>0</v>
      </c>
      <c r="G373" s="43">
        <v>4275955.4840000002</v>
      </c>
      <c r="H373" s="43">
        <v>0</v>
      </c>
      <c r="I373" s="43">
        <f t="shared" si="75"/>
        <v>4275955.4840000002</v>
      </c>
      <c r="J373" s="43">
        <v>6605283.6624999996</v>
      </c>
      <c r="K373" s="53">
        <v>112241358.4826</v>
      </c>
      <c r="L373" s="48">
        <f t="shared" si="80"/>
        <v>259049163.4307</v>
      </c>
      <c r="M373" s="47"/>
      <c r="N373" s="150"/>
      <c r="O373" s="49">
        <v>2</v>
      </c>
      <c r="P373" s="149" t="s">
        <v>119</v>
      </c>
      <c r="Q373" s="43" t="s">
        <v>868</v>
      </c>
      <c r="R373" s="43">
        <v>115137826.9017</v>
      </c>
      <c r="S373" s="43">
        <v>0</v>
      </c>
      <c r="T373" s="43">
        <v>3621986.7650000001</v>
      </c>
      <c r="U373" s="43">
        <v>0</v>
      </c>
      <c r="V373" s="43">
        <f t="shared" si="79"/>
        <v>3621986.7650000001</v>
      </c>
      <c r="W373" s="43">
        <v>5595065.2654999997</v>
      </c>
      <c r="X373" s="43">
        <v>68293256.877499998</v>
      </c>
      <c r="Y373" s="48">
        <f t="shared" si="78"/>
        <v>192648135.80970001</v>
      </c>
    </row>
    <row r="374" spans="1:25" ht="24.9" customHeight="1" x14ac:dyDescent="0.25">
      <c r="A374" s="155"/>
      <c r="B374" s="150"/>
      <c r="C374" s="39">
        <v>11</v>
      </c>
      <c r="D374" s="43" t="s">
        <v>869</v>
      </c>
      <c r="E374" s="43">
        <v>145122871.7042</v>
      </c>
      <c r="F374" s="43">
        <v>0</v>
      </c>
      <c r="G374" s="43">
        <v>4565251.3579000002</v>
      </c>
      <c r="H374" s="43">
        <v>0</v>
      </c>
      <c r="I374" s="43">
        <f t="shared" si="75"/>
        <v>4565251.3579000002</v>
      </c>
      <c r="J374" s="43">
        <v>7052173.5606000004</v>
      </c>
      <c r="K374" s="53">
        <v>119458895.25470001</v>
      </c>
      <c r="L374" s="48">
        <f t="shared" si="80"/>
        <v>276199191.87740004</v>
      </c>
      <c r="M374" s="47"/>
      <c r="N374" s="150"/>
      <c r="O374" s="49">
        <v>3</v>
      </c>
      <c r="P374" s="150"/>
      <c r="Q374" s="43" t="s">
        <v>870</v>
      </c>
      <c r="R374" s="43">
        <v>96403739.942699999</v>
      </c>
      <c r="S374" s="43">
        <v>0</v>
      </c>
      <c r="T374" s="43">
        <v>3032652.9479</v>
      </c>
      <c r="U374" s="43">
        <v>0</v>
      </c>
      <c r="V374" s="43">
        <f t="shared" si="79"/>
        <v>3032652.9479</v>
      </c>
      <c r="W374" s="43">
        <v>4684691.6546999998</v>
      </c>
      <c r="X374" s="43">
        <v>64884401.470799997</v>
      </c>
      <c r="Y374" s="48">
        <f t="shared" si="78"/>
        <v>169005486.01609999</v>
      </c>
    </row>
    <row r="375" spans="1:25" ht="24.9" customHeight="1" x14ac:dyDescent="0.25">
      <c r="A375" s="155"/>
      <c r="B375" s="150"/>
      <c r="C375" s="39">
        <v>12</v>
      </c>
      <c r="D375" s="43" t="s">
        <v>871</v>
      </c>
      <c r="E375" s="43">
        <v>125411421.93960001</v>
      </c>
      <c r="F375" s="43">
        <v>0</v>
      </c>
      <c r="G375" s="43">
        <v>3945171.8229999999</v>
      </c>
      <c r="H375" s="43">
        <v>0</v>
      </c>
      <c r="I375" s="43">
        <f t="shared" si="75"/>
        <v>3945171.8229999999</v>
      </c>
      <c r="J375" s="43">
        <v>6094305.4917000001</v>
      </c>
      <c r="K375" s="53">
        <v>93388337.279699996</v>
      </c>
      <c r="L375" s="48">
        <f t="shared" si="80"/>
        <v>228839236.53399998</v>
      </c>
      <c r="M375" s="47"/>
      <c r="N375" s="150"/>
      <c r="O375" s="49">
        <v>4</v>
      </c>
      <c r="P375" s="150"/>
      <c r="Q375" s="43" t="s">
        <v>872</v>
      </c>
      <c r="R375" s="43">
        <v>107937041.7141</v>
      </c>
      <c r="S375" s="43">
        <v>0</v>
      </c>
      <c r="T375" s="43">
        <v>3395465.6524</v>
      </c>
      <c r="U375" s="43">
        <v>0</v>
      </c>
      <c r="V375" s="43">
        <f t="shared" si="79"/>
        <v>3395465.6524</v>
      </c>
      <c r="W375" s="43">
        <v>5245146.7012</v>
      </c>
      <c r="X375" s="43">
        <v>72777734.542199999</v>
      </c>
      <c r="Y375" s="48">
        <f t="shared" si="78"/>
        <v>189355388.6099</v>
      </c>
    </row>
    <row r="376" spans="1:25" ht="24.9" customHeight="1" x14ac:dyDescent="0.25">
      <c r="A376" s="155"/>
      <c r="B376" s="150"/>
      <c r="C376" s="39">
        <v>13</v>
      </c>
      <c r="D376" s="43" t="s">
        <v>873</v>
      </c>
      <c r="E376" s="43">
        <v>108652404.9199</v>
      </c>
      <c r="F376" s="43">
        <v>0</v>
      </c>
      <c r="G376" s="43">
        <v>3417969.4301999998</v>
      </c>
      <c r="H376" s="43">
        <v>0</v>
      </c>
      <c r="I376" s="43">
        <f t="shared" si="75"/>
        <v>3417969.4301999998</v>
      </c>
      <c r="J376" s="43">
        <v>5279909.4193000002</v>
      </c>
      <c r="K376" s="53">
        <v>90422907.592800006</v>
      </c>
      <c r="L376" s="48">
        <f t="shared" si="80"/>
        <v>207773191.36220002</v>
      </c>
      <c r="M376" s="47"/>
      <c r="N376" s="150"/>
      <c r="O376" s="49">
        <v>5</v>
      </c>
      <c r="P376" s="150"/>
      <c r="Q376" s="43" t="s">
        <v>874</v>
      </c>
      <c r="R376" s="43">
        <v>151389958.2342</v>
      </c>
      <c r="S376" s="43">
        <v>0</v>
      </c>
      <c r="T376" s="43">
        <v>4762400.3321000002</v>
      </c>
      <c r="U376" s="43">
        <v>0</v>
      </c>
      <c r="V376" s="43">
        <f t="shared" si="79"/>
        <v>4762400.3321000002</v>
      </c>
      <c r="W376" s="43">
        <v>7356719.5044</v>
      </c>
      <c r="X376" s="43">
        <v>99238752.601300001</v>
      </c>
      <c r="Y376" s="48">
        <f t="shared" si="78"/>
        <v>262747830.67199999</v>
      </c>
    </row>
    <row r="377" spans="1:25" ht="24.9" customHeight="1" x14ac:dyDescent="0.25">
      <c r="A377" s="155"/>
      <c r="B377" s="150"/>
      <c r="C377" s="39">
        <v>14</v>
      </c>
      <c r="D377" s="43" t="s">
        <v>875</v>
      </c>
      <c r="E377" s="43">
        <v>111876314.00390001</v>
      </c>
      <c r="F377" s="43">
        <v>0</v>
      </c>
      <c r="G377" s="43">
        <v>3519386.6302999998</v>
      </c>
      <c r="H377" s="43">
        <v>0</v>
      </c>
      <c r="I377" s="43">
        <f t="shared" si="75"/>
        <v>3519386.6302999998</v>
      </c>
      <c r="J377" s="43">
        <v>5436573.6731000002</v>
      </c>
      <c r="K377" s="53">
        <v>81933711.117799997</v>
      </c>
      <c r="L377" s="48">
        <f t="shared" si="80"/>
        <v>202765985.4251</v>
      </c>
      <c r="M377" s="47"/>
      <c r="N377" s="150"/>
      <c r="O377" s="49">
        <v>6</v>
      </c>
      <c r="P377" s="150"/>
      <c r="Q377" s="43" t="s">
        <v>876</v>
      </c>
      <c r="R377" s="43">
        <v>125463174.736</v>
      </c>
      <c r="S377" s="43">
        <v>0</v>
      </c>
      <c r="T377" s="43">
        <v>3946799.8539</v>
      </c>
      <c r="U377" s="43">
        <v>0</v>
      </c>
      <c r="V377" s="43">
        <f t="shared" si="79"/>
        <v>3946799.8539</v>
      </c>
      <c r="W377" s="43">
        <v>6096820.3930000002</v>
      </c>
      <c r="X377" s="43">
        <v>76071938.724900007</v>
      </c>
      <c r="Y377" s="48">
        <f t="shared" si="78"/>
        <v>211578733.7078</v>
      </c>
    </row>
    <row r="378" spans="1:25" ht="24.9" customHeight="1" x14ac:dyDescent="0.25">
      <c r="A378" s="155"/>
      <c r="B378" s="150"/>
      <c r="C378" s="39">
        <v>15</v>
      </c>
      <c r="D378" s="43" t="s">
        <v>877</v>
      </c>
      <c r="E378" s="43">
        <v>129507785.4693</v>
      </c>
      <c r="F378" s="43">
        <v>0</v>
      </c>
      <c r="G378" s="43">
        <v>4074034.5510999998</v>
      </c>
      <c r="H378" s="43">
        <v>0</v>
      </c>
      <c r="I378" s="43">
        <f t="shared" si="75"/>
        <v>4074034.5510999998</v>
      </c>
      <c r="J378" s="43">
        <v>6293366.2341</v>
      </c>
      <c r="K378" s="53">
        <v>100025512.7855</v>
      </c>
      <c r="L378" s="48">
        <f t="shared" si="80"/>
        <v>239900699.04000002</v>
      </c>
      <c r="M378" s="47"/>
      <c r="N378" s="150"/>
      <c r="O378" s="49">
        <v>7</v>
      </c>
      <c r="P378" s="150"/>
      <c r="Q378" s="43" t="s">
        <v>878</v>
      </c>
      <c r="R378" s="43">
        <v>115510203.3354</v>
      </c>
      <c r="S378" s="43">
        <v>0</v>
      </c>
      <c r="T378" s="43">
        <v>3633700.9215000002</v>
      </c>
      <c r="U378" s="43">
        <v>0</v>
      </c>
      <c r="V378" s="43">
        <f t="shared" si="79"/>
        <v>3633700.9215000002</v>
      </c>
      <c r="W378" s="43">
        <v>5613160.7125000004</v>
      </c>
      <c r="X378" s="43">
        <v>71678536.1171</v>
      </c>
      <c r="Y378" s="48">
        <f t="shared" si="78"/>
        <v>196435601.08649999</v>
      </c>
    </row>
    <row r="379" spans="1:25" ht="24.9" customHeight="1" x14ac:dyDescent="0.25">
      <c r="A379" s="155"/>
      <c r="B379" s="150"/>
      <c r="C379" s="39">
        <v>16</v>
      </c>
      <c r="D379" s="43" t="s">
        <v>879</v>
      </c>
      <c r="E379" s="43">
        <v>100450583.876</v>
      </c>
      <c r="F379" s="43">
        <v>0</v>
      </c>
      <c r="G379" s="43">
        <v>3159957.8968000002</v>
      </c>
      <c r="H379" s="43">
        <v>0</v>
      </c>
      <c r="I379" s="43">
        <f t="shared" si="75"/>
        <v>3159957.8968000002</v>
      </c>
      <c r="J379" s="43">
        <v>4881346.0169000002</v>
      </c>
      <c r="K379" s="53">
        <v>76925228.915199995</v>
      </c>
      <c r="L379" s="48">
        <f t="shared" si="80"/>
        <v>185417116.7049</v>
      </c>
      <c r="M379" s="47"/>
      <c r="N379" s="150"/>
      <c r="O379" s="49">
        <v>8</v>
      </c>
      <c r="P379" s="150"/>
      <c r="Q379" s="43" t="s">
        <v>880</v>
      </c>
      <c r="R379" s="43">
        <v>100354674.005</v>
      </c>
      <c r="S379" s="43">
        <v>0</v>
      </c>
      <c r="T379" s="43">
        <v>3156940.7799</v>
      </c>
      <c r="U379" s="43">
        <v>0</v>
      </c>
      <c r="V379" s="43">
        <f t="shared" si="79"/>
        <v>3156940.7799</v>
      </c>
      <c r="W379" s="43">
        <v>4876685.3245999999</v>
      </c>
      <c r="X379" s="43">
        <v>67386704.804900005</v>
      </c>
      <c r="Y379" s="48">
        <f t="shared" si="78"/>
        <v>175775004.91439998</v>
      </c>
    </row>
    <row r="380" spans="1:25" ht="24.9" customHeight="1" x14ac:dyDescent="0.25">
      <c r="A380" s="155"/>
      <c r="B380" s="150"/>
      <c r="C380" s="39">
        <v>17</v>
      </c>
      <c r="D380" s="43" t="s">
        <v>881</v>
      </c>
      <c r="E380" s="43">
        <v>139769256.8003</v>
      </c>
      <c r="F380" s="43">
        <v>0</v>
      </c>
      <c r="G380" s="43">
        <v>4396838.2233999996</v>
      </c>
      <c r="H380" s="43">
        <v>0</v>
      </c>
      <c r="I380" s="43">
        <f t="shared" si="75"/>
        <v>4396838.2233999996</v>
      </c>
      <c r="J380" s="43">
        <v>6792017.3148999996</v>
      </c>
      <c r="K380" s="53">
        <v>107956793.79719999</v>
      </c>
      <c r="L380" s="48">
        <f t="shared" si="80"/>
        <v>258914906.1358</v>
      </c>
      <c r="M380" s="47"/>
      <c r="N380" s="150"/>
      <c r="O380" s="49">
        <v>9</v>
      </c>
      <c r="P380" s="150"/>
      <c r="Q380" s="43" t="s">
        <v>882</v>
      </c>
      <c r="R380" s="43">
        <v>132351757.3941</v>
      </c>
      <c r="S380" s="43">
        <v>0</v>
      </c>
      <c r="T380" s="43">
        <v>4163499.7507000002</v>
      </c>
      <c r="U380" s="43">
        <v>0</v>
      </c>
      <c r="V380" s="43">
        <f t="shared" si="79"/>
        <v>4163499.7507000002</v>
      </c>
      <c r="W380" s="43">
        <v>6431567.6311999997</v>
      </c>
      <c r="X380" s="43">
        <v>87664307.836300001</v>
      </c>
      <c r="Y380" s="48">
        <f t="shared" si="78"/>
        <v>230611132.61229998</v>
      </c>
    </row>
    <row r="381" spans="1:25" ht="24.9" customHeight="1" x14ac:dyDescent="0.25">
      <c r="A381" s="155"/>
      <c r="B381" s="150"/>
      <c r="C381" s="39">
        <v>18</v>
      </c>
      <c r="D381" s="43" t="s">
        <v>883</v>
      </c>
      <c r="E381" s="43">
        <v>94010775.488700002</v>
      </c>
      <c r="F381" s="43">
        <v>0</v>
      </c>
      <c r="G381" s="43">
        <v>2957375.4668999999</v>
      </c>
      <c r="H381" s="43">
        <v>0</v>
      </c>
      <c r="I381" s="43">
        <f t="shared" si="75"/>
        <v>2957375.4668999999</v>
      </c>
      <c r="J381" s="43">
        <v>4568406.7407</v>
      </c>
      <c r="K381" s="53">
        <v>78098708.415000007</v>
      </c>
      <c r="L381" s="48">
        <f t="shared" si="80"/>
        <v>179635266.11130002</v>
      </c>
      <c r="M381" s="47"/>
      <c r="N381" s="150"/>
      <c r="O381" s="49">
        <v>10</v>
      </c>
      <c r="P381" s="150"/>
      <c r="Q381" s="43" t="s">
        <v>884</v>
      </c>
      <c r="R381" s="43">
        <v>93341684.5722</v>
      </c>
      <c r="S381" s="43">
        <v>0</v>
      </c>
      <c r="T381" s="43">
        <v>2936327.3152000001</v>
      </c>
      <c r="U381" s="43">
        <v>0</v>
      </c>
      <c r="V381" s="43">
        <f t="shared" si="79"/>
        <v>2936327.3152000001</v>
      </c>
      <c r="W381" s="43">
        <v>4535892.6013000002</v>
      </c>
      <c r="X381" s="43">
        <v>67948980.244299993</v>
      </c>
      <c r="Y381" s="48">
        <f t="shared" si="78"/>
        <v>168762884.73299998</v>
      </c>
    </row>
    <row r="382" spans="1:25" ht="24.9" customHeight="1" x14ac:dyDescent="0.25">
      <c r="A382" s="155"/>
      <c r="B382" s="150"/>
      <c r="C382" s="39">
        <v>19</v>
      </c>
      <c r="D382" s="43" t="s">
        <v>885</v>
      </c>
      <c r="E382" s="43">
        <v>124047098.3492</v>
      </c>
      <c r="F382" s="43">
        <v>0</v>
      </c>
      <c r="G382" s="43">
        <v>3902253.1565</v>
      </c>
      <c r="H382" s="43">
        <v>0</v>
      </c>
      <c r="I382" s="43">
        <f t="shared" si="75"/>
        <v>3902253.1565</v>
      </c>
      <c r="J382" s="43">
        <v>6028006.8673999999</v>
      </c>
      <c r="K382" s="53">
        <v>100804818.1476</v>
      </c>
      <c r="L382" s="48">
        <f t="shared" si="80"/>
        <v>234782176.52069998</v>
      </c>
      <c r="M382" s="47"/>
      <c r="N382" s="150"/>
      <c r="O382" s="49">
        <v>11</v>
      </c>
      <c r="P382" s="150"/>
      <c r="Q382" s="43" t="s">
        <v>886</v>
      </c>
      <c r="R382" s="43">
        <v>89406493.132400006</v>
      </c>
      <c r="S382" s="43">
        <v>0</v>
      </c>
      <c r="T382" s="43">
        <v>2812534.7121000001</v>
      </c>
      <c r="U382" s="43">
        <v>0</v>
      </c>
      <c r="V382" s="43">
        <f t="shared" si="79"/>
        <v>2812534.7121000001</v>
      </c>
      <c r="W382" s="43">
        <v>4344663.9362000003</v>
      </c>
      <c r="X382" s="43">
        <v>60620021.860100001</v>
      </c>
      <c r="Y382" s="48">
        <f t="shared" si="78"/>
        <v>157183713.6408</v>
      </c>
    </row>
    <row r="383" spans="1:25" ht="24.9" customHeight="1" x14ac:dyDescent="0.25">
      <c r="A383" s="155"/>
      <c r="B383" s="150"/>
      <c r="C383" s="39">
        <v>20</v>
      </c>
      <c r="D383" s="43" t="s">
        <v>887</v>
      </c>
      <c r="E383" s="43">
        <v>104004444.6724</v>
      </c>
      <c r="F383" s="43">
        <v>0</v>
      </c>
      <c r="G383" s="43">
        <v>3271754.6634999998</v>
      </c>
      <c r="H383" s="43">
        <v>0</v>
      </c>
      <c r="I383" s="43">
        <f t="shared" si="75"/>
        <v>3271754.6634999998</v>
      </c>
      <c r="J383" s="43">
        <v>5054044.1096000001</v>
      </c>
      <c r="K383" s="53">
        <v>78595099.770799994</v>
      </c>
      <c r="L383" s="48">
        <f t="shared" si="80"/>
        <v>190925343.21629998</v>
      </c>
      <c r="M383" s="47"/>
      <c r="N383" s="150"/>
      <c r="O383" s="49">
        <v>12</v>
      </c>
      <c r="P383" s="150"/>
      <c r="Q383" s="43" t="s">
        <v>888</v>
      </c>
      <c r="R383" s="43">
        <v>95857433.271200001</v>
      </c>
      <c r="S383" s="43">
        <v>0</v>
      </c>
      <c r="T383" s="43">
        <v>3015467.3226999999</v>
      </c>
      <c r="U383" s="43">
        <v>0</v>
      </c>
      <c r="V383" s="43">
        <f t="shared" si="79"/>
        <v>3015467.3226999999</v>
      </c>
      <c r="W383" s="43">
        <v>4658144.1545000002</v>
      </c>
      <c r="X383" s="43">
        <v>64853558.676700003</v>
      </c>
      <c r="Y383" s="48">
        <f t="shared" si="78"/>
        <v>168384603.4251</v>
      </c>
    </row>
    <row r="384" spans="1:25" ht="24.9" customHeight="1" x14ac:dyDescent="0.25">
      <c r="A384" s="155"/>
      <c r="B384" s="150"/>
      <c r="C384" s="39">
        <v>21</v>
      </c>
      <c r="D384" s="43" t="s">
        <v>889</v>
      </c>
      <c r="E384" s="43">
        <v>132567726.4384</v>
      </c>
      <c r="F384" s="43">
        <v>0</v>
      </c>
      <c r="G384" s="43">
        <v>4170293.6694</v>
      </c>
      <c r="H384" s="43">
        <v>0</v>
      </c>
      <c r="I384" s="43">
        <f t="shared" si="75"/>
        <v>4170293.6694</v>
      </c>
      <c r="J384" s="43">
        <v>6442062.5390999997</v>
      </c>
      <c r="K384" s="53">
        <v>101838132.48899999</v>
      </c>
      <c r="L384" s="48">
        <f t="shared" si="80"/>
        <v>245018215.13589999</v>
      </c>
      <c r="M384" s="47"/>
      <c r="N384" s="150"/>
      <c r="O384" s="49">
        <v>13</v>
      </c>
      <c r="P384" s="150"/>
      <c r="Q384" s="43" t="s">
        <v>890</v>
      </c>
      <c r="R384" s="43">
        <v>104256296.0429</v>
      </c>
      <c r="S384" s="43">
        <v>0</v>
      </c>
      <c r="T384" s="43">
        <v>3279677.3623000002</v>
      </c>
      <c r="U384" s="43">
        <v>0</v>
      </c>
      <c r="V384" s="43">
        <f t="shared" si="79"/>
        <v>3279677.3623000002</v>
      </c>
      <c r="W384" s="43">
        <v>5066282.7013999997</v>
      </c>
      <c r="X384" s="43">
        <v>74995993.505799994</v>
      </c>
      <c r="Y384" s="48">
        <f t="shared" si="78"/>
        <v>187598249.6124</v>
      </c>
    </row>
    <row r="385" spans="1:25" ht="24.9" customHeight="1" x14ac:dyDescent="0.25">
      <c r="A385" s="155"/>
      <c r="B385" s="150"/>
      <c r="C385" s="39">
        <v>22</v>
      </c>
      <c r="D385" s="43" t="s">
        <v>891</v>
      </c>
      <c r="E385" s="43">
        <v>148316559.48159999</v>
      </c>
      <c r="F385" s="43">
        <v>0</v>
      </c>
      <c r="G385" s="43">
        <v>4665717.8612000002</v>
      </c>
      <c r="H385" s="43">
        <v>0</v>
      </c>
      <c r="I385" s="43">
        <f t="shared" si="75"/>
        <v>4665717.8612000002</v>
      </c>
      <c r="J385" s="43">
        <v>7207369.2249999996</v>
      </c>
      <c r="K385" s="53">
        <v>105568334.2842</v>
      </c>
      <c r="L385" s="48">
        <f t="shared" si="80"/>
        <v>265757980.852</v>
      </c>
      <c r="M385" s="47"/>
      <c r="N385" s="150"/>
      <c r="O385" s="49">
        <v>14</v>
      </c>
      <c r="P385" s="150"/>
      <c r="Q385" s="43" t="s">
        <v>892</v>
      </c>
      <c r="R385" s="43">
        <v>114722193.7404</v>
      </c>
      <c r="S385" s="43">
        <v>0</v>
      </c>
      <c r="T385" s="43">
        <v>3608911.8456000001</v>
      </c>
      <c r="U385" s="43">
        <v>0</v>
      </c>
      <c r="V385" s="43">
        <f t="shared" si="79"/>
        <v>3608911.8456000001</v>
      </c>
      <c r="W385" s="43">
        <v>5574867.7792999996</v>
      </c>
      <c r="X385" s="43">
        <v>83916827.617200002</v>
      </c>
      <c r="Y385" s="48">
        <f t="shared" si="78"/>
        <v>207822800.98250002</v>
      </c>
    </row>
    <row r="386" spans="1:25" ht="24.9" customHeight="1" x14ac:dyDescent="0.25">
      <c r="A386" s="155"/>
      <c r="B386" s="151"/>
      <c r="C386" s="39">
        <v>23</v>
      </c>
      <c r="D386" s="43" t="s">
        <v>893</v>
      </c>
      <c r="E386" s="43">
        <v>151444021.41240001</v>
      </c>
      <c r="F386" s="43">
        <v>0</v>
      </c>
      <c r="G386" s="43">
        <v>4764101.0427000001</v>
      </c>
      <c r="H386" s="43">
        <v>0</v>
      </c>
      <c r="I386" s="43">
        <f t="shared" si="75"/>
        <v>4764101.0427000001</v>
      </c>
      <c r="J386" s="43">
        <v>7359346.6776000001</v>
      </c>
      <c r="K386" s="53">
        <v>120396774.5632</v>
      </c>
      <c r="L386" s="48">
        <f t="shared" si="80"/>
        <v>283964243.69589996</v>
      </c>
      <c r="M386" s="47"/>
      <c r="N386" s="150"/>
      <c r="O386" s="49">
        <v>15</v>
      </c>
      <c r="P386" s="150"/>
      <c r="Q386" s="43" t="s">
        <v>894</v>
      </c>
      <c r="R386" s="43">
        <v>106403687.28929999</v>
      </c>
      <c r="S386" s="43">
        <v>0</v>
      </c>
      <c r="T386" s="43">
        <v>3347229.6419000002</v>
      </c>
      <c r="U386" s="43">
        <v>0</v>
      </c>
      <c r="V386" s="43">
        <f t="shared" si="79"/>
        <v>3347229.6419000002</v>
      </c>
      <c r="W386" s="43">
        <v>5170634.1078000003</v>
      </c>
      <c r="X386" s="43">
        <v>63138796.215099998</v>
      </c>
      <c r="Y386" s="48">
        <f t="shared" si="78"/>
        <v>178060347.25409999</v>
      </c>
    </row>
    <row r="387" spans="1:25" ht="24.9" customHeight="1" x14ac:dyDescent="0.25">
      <c r="A387" s="39"/>
      <c r="B387" s="162" t="s">
        <v>895</v>
      </c>
      <c r="C387" s="163"/>
      <c r="D387" s="44"/>
      <c r="E387" s="44">
        <f>SUM(E364:E386)</f>
        <v>2954768449.457799</v>
      </c>
      <c r="F387" s="44">
        <f>SUM(F364:F386)</f>
        <v>0</v>
      </c>
      <c r="G387" s="44">
        <f>SUM(G364:G386)</f>
        <v>92950618.451499999</v>
      </c>
      <c r="H387" s="43">
        <v>0</v>
      </c>
      <c r="I387" s="44">
        <f t="shared" si="75"/>
        <v>92950618.451499999</v>
      </c>
      <c r="J387" s="44">
        <f>SUM(J364:J386)</f>
        <v>143585498.9104</v>
      </c>
      <c r="K387" s="44">
        <f>SUM(K364:K386)</f>
        <v>2232688562.9228997</v>
      </c>
      <c r="L387" s="44">
        <f>SUM(L364:L386)</f>
        <v>5423993129.7425985</v>
      </c>
      <c r="M387" s="66"/>
      <c r="N387" s="150"/>
      <c r="O387" s="49">
        <v>16</v>
      </c>
      <c r="P387" s="150"/>
      <c r="Q387" s="43" t="s">
        <v>896</v>
      </c>
      <c r="R387" s="43">
        <v>110890879.0218</v>
      </c>
      <c r="S387" s="43">
        <v>0</v>
      </c>
      <c r="T387" s="43">
        <v>3488386.9792999998</v>
      </c>
      <c r="U387" s="43">
        <v>0</v>
      </c>
      <c r="V387" s="43">
        <f t="shared" si="79"/>
        <v>3488386.9792999998</v>
      </c>
      <c r="W387" s="43">
        <v>5388686.9517000001</v>
      </c>
      <c r="X387" s="43">
        <v>70989498.408899993</v>
      </c>
      <c r="Y387" s="48">
        <f t="shared" si="78"/>
        <v>190757451.3617</v>
      </c>
    </row>
    <row r="388" spans="1:25" ht="24.9" customHeight="1" x14ac:dyDescent="0.25">
      <c r="A388" s="155">
        <v>19</v>
      </c>
      <c r="B388" s="149" t="s">
        <v>103</v>
      </c>
      <c r="C388" s="39">
        <v>1</v>
      </c>
      <c r="D388" s="43" t="s">
        <v>897</v>
      </c>
      <c r="E388" s="43">
        <v>97184675.690099999</v>
      </c>
      <c r="F388" s="43">
        <f>-11651464.66</f>
        <v>-11651464.66</v>
      </c>
      <c r="G388" s="43">
        <v>3057219.4958000001</v>
      </c>
      <c r="H388" s="43">
        <v>0</v>
      </c>
      <c r="I388" s="43">
        <f t="shared" si="75"/>
        <v>3057219.4958000001</v>
      </c>
      <c r="J388" s="43">
        <v>4722640.8377999999</v>
      </c>
      <c r="K388" s="53">
        <v>84434138.377700001</v>
      </c>
      <c r="L388" s="48">
        <f t="shared" ref="L388:L413" si="81">E388+F388+I388+J388+K388</f>
        <v>177747209.7414</v>
      </c>
      <c r="M388" s="47"/>
      <c r="N388" s="151"/>
      <c r="O388" s="49">
        <v>17</v>
      </c>
      <c r="P388" s="151"/>
      <c r="Q388" s="43" t="s">
        <v>898</v>
      </c>
      <c r="R388" s="43">
        <v>110627363.4994</v>
      </c>
      <c r="S388" s="43">
        <v>0</v>
      </c>
      <c r="T388" s="43">
        <v>3480097.3514</v>
      </c>
      <c r="U388" s="43">
        <v>0</v>
      </c>
      <c r="V388" s="43">
        <f t="shared" si="79"/>
        <v>3480097.3514</v>
      </c>
      <c r="W388" s="43">
        <v>5375881.5464000003</v>
      </c>
      <c r="X388" s="43">
        <v>68610081.809200004</v>
      </c>
      <c r="Y388" s="48">
        <f t="shared" si="78"/>
        <v>188093424.20640001</v>
      </c>
    </row>
    <row r="389" spans="1:25" ht="24.9" customHeight="1" x14ac:dyDescent="0.25">
      <c r="A389" s="155"/>
      <c r="B389" s="150"/>
      <c r="C389" s="39">
        <v>2</v>
      </c>
      <c r="D389" s="43" t="s">
        <v>899</v>
      </c>
      <c r="E389" s="43">
        <v>99542648.513699993</v>
      </c>
      <c r="F389" s="43">
        <f t="shared" ref="F389:F412" si="82">-11651464.66</f>
        <v>-11651464.66</v>
      </c>
      <c r="G389" s="43">
        <v>3131396.2159000002</v>
      </c>
      <c r="H389" s="43">
        <v>0</v>
      </c>
      <c r="I389" s="43">
        <f t="shared" ref="I389:I413" si="83">G389-H389</f>
        <v>3131396.2159000002</v>
      </c>
      <c r="J389" s="43">
        <v>4837225.3509</v>
      </c>
      <c r="K389" s="53">
        <v>87020411.622299999</v>
      </c>
      <c r="L389" s="48">
        <f t="shared" si="81"/>
        <v>182880217.04280001</v>
      </c>
      <c r="M389" s="47"/>
      <c r="N389" s="39"/>
      <c r="O389" s="163"/>
      <c r="P389" s="164"/>
      <c r="Q389" s="44"/>
      <c r="R389" s="44">
        <f>SUM(R372:R388)</f>
        <v>1874100973.4356</v>
      </c>
      <c r="S389" s="44">
        <f>SUM(S372:S388)</f>
        <v>0</v>
      </c>
      <c r="T389" s="44">
        <f>SUM(T372:T388)</f>
        <v>58955159.262100011</v>
      </c>
      <c r="U389" s="44">
        <f>SUM(U372:U388)</f>
        <v>0</v>
      </c>
      <c r="V389" s="44">
        <f t="shared" si="79"/>
        <v>58955159.262100011</v>
      </c>
      <c r="W389" s="44">
        <f>SUM(W372:W388)</f>
        <v>91071001.969500005</v>
      </c>
      <c r="X389" s="44">
        <f>SUM(X372:X388)</f>
        <v>1236313320.3386002</v>
      </c>
      <c r="Y389" s="51">
        <f t="shared" si="78"/>
        <v>3260440455.0058002</v>
      </c>
    </row>
    <row r="390" spans="1:25" ht="24.9" customHeight="1" x14ac:dyDescent="0.25">
      <c r="A390" s="155"/>
      <c r="B390" s="150"/>
      <c r="C390" s="39">
        <v>3</v>
      </c>
      <c r="D390" s="43" t="s">
        <v>900</v>
      </c>
      <c r="E390" s="43">
        <v>90763283.998500004</v>
      </c>
      <c r="F390" s="43">
        <f t="shared" si="82"/>
        <v>-11651464.66</v>
      </c>
      <c r="G390" s="43">
        <v>2855216.4153</v>
      </c>
      <c r="H390" s="43">
        <v>0</v>
      </c>
      <c r="I390" s="43">
        <f t="shared" si="83"/>
        <v>2855216.4153</v>
      </c>
      <c r="J390" s="43">
        <v>4410596.5115999999</v>
      </c>
      <c r="K390" s="53">
        <v>82611022.435399994</v>
      </c>
      <c r="L390" s="48">
        <f t="shared" si="81"/>
        <v>168988654.7008</v>
      </c>
      <c r="M390" s="47"/>
      <c r="N390" s="149">
        <v>36</v>
      </c>
      <c r="O390" s="49">
        <v>1</v>
      </c>
      <c r="P390" s="149" t="s">
        <v>120</v>
      </c>
      <c r="Q390" s="43" t="s">
        <v>901</v>
      </c>
      <c r="R390" s="43">
        <v>104130265.1406</v>
      </c>
      <c r="S390" s="43">
        <v>0</v>
      </c>
      <c r="T390" s="43">
        <v>3275712.7030000002</v>
      </c>
      <c r="U390" s="43">
        <v>0</v>
      </c>
      <c r="V390" s="43">
        <f t="shared" si="79"/>
        <v>3275712.7030000002</v>
      </c>
      <c r="W390" s="43">
        <v>5060158.2925000004</v>
      </c>
      <c r="X390" s="43">
        <v>74330675.430199996</v>
      </c>
      <c r="Y390" s="48">
        <f t="shared" si="78"/>
        <v>186796811.56629997</v>
      </c>
    </row>
    <row r="391" spans="1:25" ht="24.9" customHeight="1" x14ac:dyDescent="0.25">
      <c r="A391" s="155"/>
      <c r="B391" s="150"/>
      <c r="C391" s="39">
        <v>4</v>
      </c>
      <c r="D391" s="43" t="s">
        <v>902</v>
      </c>
      <c r="E391" s="43">
        <v>98465615.181899995</v>
      </c>
      <c r="F391" s="43">
        <f t="shared" si="82"/>
        <v>-11651464.66</v>
      </c>
      <c r="G391" s="43">
        <v>3097515.0791000002</v>
      </c>
      <c r="H391" s="43">
        <v>0</v>
      </c>
      <c r="I391" s="43">
        <f t="shared" si="83"/>
        <v>3097515.0791000002</v>
      </c>
      <c r="J391" s="43">
        <v>4784887.4534</v>
      </c>
      <c r="K391" s="53">
        <v>86811455.729599997</v>
      </c>
      <c r="L391" s="48">
        <f t="shared" si="81"/>
        <v>181508008.78399998</v>
      </c>
      <c r="M391" s="47"/>
      <c r="N391" s="150"/>
      <c r="O391" s="49">
        <v>2</v>
      </c>
      <c r="P391" s="150"/>
      <c r="Q391" s="43" t="s">
        <v>903</v>
      </c>
      <c r="R391" s="43">
        <v>100824122.30239999</v>
      </c>
      <c r="S391" s="43">
        <v>0</v>
      </c>
      <c r="T391" s="43">
        <v>3171708.6069999998</v>
      </c>
      <c r="U391" s="43">
        <v>0</v>
      </c>
      <c r="V391" s="43">
        <f t="shared" si="79"/>
        <v>3171708.6069999998</v>
      </c>
      <c r="W391" s="43">
        <v>4899497.9304</v>
      </c>
      <c r="X391" s="43">
        <v>81536747.079899997</v>
      </c>
      <c r="Y391" s="48">
        <f t="shared" si="78"/>
        <v>190432075.91969997</v>
      </c>
    </row>
    <row r="392" spans="1:25" ht="24.9" customHeight="1" x14ac:dyDescent="0.25">
      <c r="A392" s="155"/>
      <c r="B392" s="150"/>
      <c r="C392" s="39">
        <v>5</v>
      </c>
      <c r="D392" s="43" t="s">
        <v>904</v>
      </c>
      <c r="E392" s="43">
        <v>119343567.00489999</v>
      </c>
      <c r="F392" s="43">
        <f t="shared" si="82"/>
        <v>-11651464.66</v>
      </c>
      <c r="G392" s="43">
        <v>3754290.2433000002</v>
      </c>
      <c r="H392" s="43">
        <v>0</v>
      </c>
      <c r="I392" s="43">
        <f t="shared" si="83"/>
        <v>3754290.2433000002</v>
      </c>
      <c r="J392" s="43">
        <v>5799441.108</v>
      </c>
      <c r="K392" s="53">
        <v>101060503.6259</v>
      </c>
      <c r="L392" s="48">
        <f t="shared" si="81"/>
        <v>218306337.32209998</v>
      </c>
      <c r="M392" s="47"/>
      <c r="N392" s="150"/>
      <c r="O392" s="49">
        <v>3</v>
      </c>
      <c r="P392" s="150"/>
      <c r="Q392" s="43" t="s">
        <v>905</v>
      </c>
      <c r="R392" s="43">
        <v>118988979.0492</v>
      </c>
      <c r="S392" s="43">
        <v>0</v>
      </c>
      <c r="T392" s="43">
        <v>3743135.6740000001</v>
      </c>
      <c r="U392" s="43">
        <v>0</v>
      </c>
      <c r="V392" s="43">
        <f t="shared" si="79"/>
        <v>3743135.6740000001</v>
      </c>
      <c r="W392" s="43">
        <v>5782210.0831000004</v>
      </c>
      <c r="X392" s="43">
        <v>85529839.287300006</v>
      </c>
      <c r="Y392" s="48">
        <f t="shared" si="78"/>
        <v>214044164.0936</v>
      </c>
    </row>
    <row r="393" spans="1:25" ht="24.9" customHeight="1" x14ac:dyDescent="0.25">
      <c r="A393" s="155"/>
      <c r="B393" s="150"/>
      <c r="C393" s="39">
        <v>6</v>
      </c>
      <c r="D393" s="43" t="s">
        <v>906</v>
      </c>
      <c r="E393" s="43">
        <v>95081606.905900002</v>
      </c>
      <c r="F393" s="43">
        <f t="shared" si="82"/>
        <v>-11651464.66</v>
      </c>
      <c r="G393" s="43">
        <v>2991061.5049999999</v>
      </c>
      <c r="H393" s="43">
        <v>0</v>
      </c>
      <c r="I393" s="43">
        <f t="shared" si="83"/>
        <v>2991061.5049999999</v>
      </c>
      <c r="J393" s="43">
        <v>4620443.2592000002</v>
      </c>
      <c r="K393" s="53">
        <v>83909972.359200001</v>
      </c>
      <c r="L393" s="48">
        <f t="shared" si="81"/>
        <v>174951619.36930001</v>
      </c>
      <c r="M393" s="47"/>
      <c r="N393" s="150"/>
      <c r="O393" s="49">
        <v>4</v>
      </c>
      <c r="P393" s="150"/>
      <c r="Q393" s="43" t="s">
        <v>907</v>
      </c>
      <c r="R393" s="43">
        <v>131329119.6223</v>
      </c>
      <c r="S393" s="43">
        <v>0</v>
      </c>
      <c r="T393" s="43">
        <v>4131329.7804999999</v>
      </c>
      <c r="U393" s="43">
        <v>0</v>
      </c>
      <c r="V393" s="43">
        <f t="shared" si="79"/>
        <v>4131329.7804999999</v>
      </c>
      <c r="W393" s="43">
        <v>6381873.0586999999</v>
      </c>
      <c r="X393" s="43">
        <v>93003807.247799993</v>
      </c>
      <c r="Y393" s="48">
        <f t="shared" si="78"/>
        <v>234846129.70929998</v>
      </c>
    </row>
    <row r="394" spans="1:25" ht="24.9" customHeight="1" x14ac:dyDescent="0.25">
      <c r="A394" s="155"/>
      <c r="B394" s="150"/>
      <c r="C394" s="39">
        <v>7</v>
      </c>
      <c r="D394" s="43" t="s">
        <v>908</v>
      </c>
      <c r="E394" s="43">
        <v>153472055.52559999</v>
      </c>
      <c r="F394" s="43">
        <f t="shared" si="82"/>
        <v>-11651464.66</v>
      </c>
      <c r="G394" s="43">
        <v>4827898.6052999999</v>
      </c>
      <c r="H394" s="43">
        <v>0</v>
      </c>
      <c r="I394" s="43">
        <f t="shared" si="83"/>
        <v>4827898.6052999999</v>
      </c>
      <c r="J394" s="43">
        <v>7457897.9836999997</v>
      </c>
      <c r="K394" s="53">
        <v>123938751.675</v>
      </c>
      <c r="L394" s="48">
        <f t="shared" si="81"/>
        <v>278045139.12959999</v>
      </c>
      <c r="M394" s="47"/>
      <c r="N394" s="150"/>
      <c r="O394" s="49">
        <v>5</v>
      </c>
      <c r="P394" s="150"/>
      <c r="Q394" s="43" t="s">
        <v>909</v>
      </c>
      <c r="R394" s="43">
        <v>114308002.6592</v>
      </c>
      <c r="S394" s="43">
        <v>0</v>
      </c>
      <c r="T394" s="43">
        <v>3595882.2908999999</v>
      </c>
      <c r="U394" s="43">
        <v>0</v>
      </c>
      <c r="V394" s="43">
        <f t="shared" si="79"/>
        <v>3595882.2908999999</v>
      </c>
      <c r="W394" s="43">
        <v>5554740.3704000004</v>
      </c>
      <c r="X394" s="43">
        <v>84384295.930800006</v>
      </c>
      <c r="Y394" s="48">
        <f t="shared" si="78"/>
        <v>207842921.25130001</v>
      </c>
    </row>
    <row r="395" spans="1:25" ht="24.9" customHeight="1" x14ac:dyDescent="0.25">
      <c r="A395" s="155"/>
      <c r="B395" s="150"/>
      <c r="C395" s="39">
        <v>8</v>
      </c>
      <c r="D395" s="43" t="s">
        <v>910</v>
      </c>
      <c r="E395" s="43">
        <v>104562934.241</v>
      </c>
      <c r="F395" s="43">
        <f t="shared" si="82"/>
        <v>-11651464.66</v>
      </c>
      <c r="G395" s="43">
        <v>3289323.5361000001</v>
      </c>
      <c r="H395" s="43">
        <v>0</v>
      </c>
      <c r="I395" s="43">
        <f t="shared" si="83"/>
        <v>3289323.5361000001</v>
      </c>
      <c r="J395" s="43">
        <v>5081183.6316</v>
      </c>
      <c r="K395" s="53">
        <v>89897188.461300001</v>
      </c>
      <c r="L395" s="48">
        <f t="shared" si="81"/>
        <v>191179165.20999998</v>
      </c>
      <c r="M395" s="47"/>
      <c r="N395" s="150"/>
      <c r="O395" s="49">
        <v>6</v>
      </c>
      <c r="P395" s="150"/>
      <c r="Q395" s="43" t="s">
        <v>911</v>
      </c>
      <c r="R395" s="43">
        <v>158723247.80520001</v>
      </c>
      <c r="S395" s="43">
        <v>0</v>
      </c>
      <c r="T395" s="43">
        <v>4993089.7457999997</v>
      </c>
      <c r="U395" s="43">
        <v>0</v>
      </c>
      <c r="V395" s="43">
        <f t="shared" si="79"/>
        <v>4993089.7457999997</v>
      </c>
      <c r="W395" s="43">
        <v>7713077.0531000001</v>
      </c>
      <c r="X395" s="43">
        <v>113228444.6433</v>
      </c>
      <c r="Y395" s="48">
        <f t="shared" si="78"/>
        <v>284657859.24739999</v>
      </c>
    </row>
    <row r="396" spans="1:25" ht="24.9" customHeight="1" x14ac:dyDescent="0.25">
      <c r="A396" s="155"/>
      <c r="B396" s="150"/>
      <c r="C396" s="39">
        <v>9</v>
      </c>
      <c r="D396" s="43" t="s">
        <v>912</v>
      </c>
      <c r="E396" s="43">
        <v>112401095.4612</v>
      </c>
      <c r="F396" s="43">
        <f t="shared" si="82"/>
        <v>-11651464.66</v>
      </c>
      <c r="G396" s="43">
        <v>3535895.1187999998</v>
      </c>
      <c r="H396" s="43">
        <v>0</v>
      </c>
      <c r="I396" s="43">
        <f t="shared" si="83"/>
        <v>3535895.1187999998</v>
      </c>
      <c r="J396" s="43">
        <v>5462075.1662999997</v>
      </c>
      <c r="K396" s="53">
        <v>92710341.944999993</v>
      </c>
      <c r="L396" s="48">
        <f t="shared" si="81"/>
        <v>202457943.03130001</v>
      </c>
      <c r="M396" s="47"/>
      <c r="N396" s="150"/>
      <c r="O396" s="49">
        <v>7</v>
      </c>
      <c r="P396" s="150"/>
      <c r="Q396" s="43" t="s">
        <v>913</v>
      </c>
      <c r="R396" s="43">
        <v>120543420.6382</v>
      </c>
      <c r="S396" s="43">
        <v>0</v>
      </c>
      <c r="T396" s="43">
        <v>3792035.0410000002</v>
      </c>
      <c r="U396" s="43">
        <v>0</v>
      </c>
      <c r="V396" s="43">
        <f t="shared" si="79"/>
        <v>3792035.0410000002</v>
      </c>
      <c r="W396" s="43">
        <v>5857747.3967000004</v>
      </c>
      <c r="X396" s="43">
        <v>96790527.252000004</v>
      </c>
      <c r="Y396" s="48">
        <f t="shared" si="78"/>
        <v>226983730.32789999</v>
      </c>
    </row>
    <row r="397" spans="1:25" ht="24.9" customHeight="1" x14ac:dyDescent="0.25">
      <c r="A397" s="155"/>
      <c r="B397" s="150"/>
      <c r="C397" s="39">
        <v>10</v>
      </c>
      <c r="D397" s="43" t="s">
        <v>914</v>
      </c>
      <c r="E397" s="43">
        <v>113188320.88860001</v>
      </c>
      <c r="F397" s="43">
        <f t="shared" si="82"/>
        <v>-11651464.66</v>
      </c>
      <c r="G397" s="43">
        <v>3560659.5265000002</v>
      </c>
      <c r="H397" s="43">
        <v>0</v>
      </c>
      <c r="I397" s="43">
        <f t="shared" si="83"/>
        <v>3560659.5265000002</v>
      </c>
      <c r="J397" s="43">
        <v>5500329.9932000004</v>
      </c>
      <c r="K397" s="53">
        <v>96341394.653500006</v>
      </c>
      <c r="L397" s="48">
        <f t="shared" si="81"/>
        <v>206939240.40180004</v>
      </c>
      <c r="M397" s="47"/>
      <c r="N397" s="150"/>
      <c r="O397" s="49">
        <v>8</v>
      </c>
      <c r="P397" s="150"/>
      <c r="Q397" s="43" t="s">
        <v>828</v>
      </c>
      <c r="R397" s="43">
        <v>109365704.0969</v>
      </c>
      <c r="S397" s="43">
        <v>0</v>
      </c>
      <c r="T397" s="43">
        <v>3440408.2779999999</v>
      </c>
      <c r="U397" s="43">
        <v>0</v>
      </c>
      <c r="V397" s="43">
        <f t="shared" si="79"/>
        <v>3440408.2779999999</v>
      </c>
      <c r="W397" s="43">
        <v>5314571.8371000001</v>
      </c>
      <c r="X397" s="43">
        <v>80198718.851600006</v>
      </c>
      <c r="Y397" s="48">
        <f t="shared" si="78"/>
        <v>198319403.0636</v>
      </c>
    </row>
    <row r="398" spans="1:25" ht="24.9" customHeight="1" x14ac:dyDescent="0.25">
      <c r="A398" s="155"/>
      <c r="B398" s="150"/>
      <c r="C398" s="39">
        <v>11</v>
      </c>
      <c r="D398" s="43" t="s">
        <v>915</v>
      </c>
      <c r="E398" s="43">
        <v>104909930.2</v>
      </c>
      <c r="F398" s="43">
        <f t="shared" si="82"/>
        <v>-11651464.66</v>
      </c>
      <c r="G398" s="43">
        <v>3300239.2777999998</v>
      </c>
      <c r="H398" s="43">
        <v>0</v>
      </c>
      <c r="I398" s="43">
        <f t="shared" si="83"/>
        <v>3300239.2777999998</v>
      </c>
      <c r="J398" s="43">
        <v>5098045.7271999996</v>
      </c>
      <c r="K398" s="53">
        <v>80727189.788499996</v>
      </c>
      <c r="L398" s="48">
        <f t="shared" si="81"/>
        <v>182383940.3335</v>
      </c>
      <c r="M398" s="47"/>
      <c r="N398" s="150"/>
      <c r="O398" s="49">
        <v>9</v>
      </c>
      <c r="P398" s="150"/>
      <c r="Q398" s="43" t="s">
        <v>916</v>
      </c>
      <c r="R398" s="43">
        <v>118227418.88060001</v>
      </c>
      <c r="S398" s="43">
        <v>0</v>
      </c>
      <c r="T398" s="43">
        <v>3719178.6398</v>
      </c>
      <c r="U398" s="43">
        <v>0</v>
      </c>
      <c r="V398" s="43">
        <f t="shared" si="79"/>
        <v>3719178.6398</v>
      </c>
      <c r="W398" s="43">
        <v>5745202.4466000004</v>
      </c>
      <c r="X398" s="43">
        <v>85403722.940899998</v>
      </c>
      <c r="Y398" s="48">
        <f t="shared" si="78"/>
        <v>213095522.90790001</v>
      </c>
    </row>
    <row r="399" spans="1:25" ht="24.9" customHeight="1" x14ac:dyDescent="0.25">
      <c r="A399" s="155"/>
      <c r="B399" s="150"/>
      <c r="C399" s="39">
        <v>12</v>
      </c>
      <c r="D399" s="43" t="s">
        <v>917</v>
      </c>
      <c r="E399" s="43">
        <v>102778570.707</v>
      </c>
      <c r="F399" s="43">
        <f t="shared" si="82"/>
        <v>-11651464.66</v>
      </c>
      <c r="G399" s="43">
        <v>3233191.3224999998</v>
      </c>
      <c r="H399" s="43">
        <v>0</v>
      </c>
      <c r="I399" s="43">
        <f t="shared" si="83"/>
        <v>3233191.3224999998</v>
      </c>
      <c r="J399" s="43">
        <v>4994473.3756999997</v>
      </c>
      <c r="K399" s="53">
        <v>88421255.803000003</v>
      </c>
      <c r="L399" s="48">
        <f t="shared" si="81"/>
        <v>187776026.54820001</v>
      </c>
      <c r="M399" s="47"/>
      <c r="N399" s="150"/>
      <c r="O399" s="49">
        <v>10</v>
      </c>
      <c r="P399" s="150"/>
      <c r="Q399" s="43" t="s">
        <v>918</v>
      </c>
      <c r="R399" s="43">
        <v>156050551.09459999</v>
      </c>
      <c r="S399" s="43">
        <v>0</v>
      </c>
      <c r="T399" s="43">
        <v>4909012.4934999999</v>
      </c>
      <c r="U399" s="43">
        <v>0</v>
      </c>
      <c r="V399" s="43">
        <f t="shared" si="79"/>
        <v>4909012.4934999999</v>
      </c>
      <c r="W399" s="43">
        <v>7583198.6897</v>
      </c>
      <c r="X399" s="43">
        <v>98491402.382200003</v>
      </c>
      <c r="Y399" s="48">
        <f t="shared" si="78"/>
        <v>267034164.66</v>
      </c>
    </row>
    <row r="400" spans="1:25" ht="24.9" customHeight="1" x14ac:dyDescent="0.25">
      <c r="A400" s="155"/>
      <c r="B400" s="150"/>
      <c r="C400" s="39">
        <v>13</v>
      </c>
      <c r="D400" s="43" t="s">
        <v>919</v>
      </c>
      <c r="E400" s="43">
        <v>107389075.2142</v>
      </c>
      <c r="F400" s="43">
        <f t="shared" si="82"/>
        <v>-11651464.66</v>
      </c>
      <c r="G400" s="43">
        <v>3378227.8127000001</v>
      </c>
      <c r="H400" s="43">
        <v>0</v>
      </c>
      <c r="I400" s="43">
        <f t="shared" si="83"/>
        <v>3378227.8127000001</v>
      </c>
      <c r="J400" s="43">
        <v>5218518.5423999997</v>
      </c>
      <c r="K400" s="53">
        <v>90395679.064899996</v>
      </c>
      <c r="L400" s="48">
        <f t="shared" si="81"/>
        <v>194730035.97420001</v>
      </c>
      <c r="M400" s="47"/>
      <c r="N400" s="150"/>
      <c r="O400" s="49">
        <v>11</v>
      </c>
      <c r="P400" s="150"/>
      <c r="Q400" s="43" t="s">
        <v>920</v>
      </c>
      <c r="R400" s="43">
        <v>97434837.972599998</v>
      </c>
      <c r="S400" s="43">
        <v>0</v>
      </c>
      <c r="T400" s="43">
        <v>3065089.0597000001</v>
      </c>
      <c r="U400" s="43">
        <v>0</v>
      </c>
      <c r="V400" s="43">
        <f t="shared" si="79"/>
        <v>3065089.0597000001</v>
      </c>
      <c r="W400" s="43">
        <v>4734797.3490000004</v>
      </c>
      <c r="X400" s="43">
        <v>73259897.590200007</v>
      </c>
      <c r="Y400" s="48">
        <f t="shared" si="78"/>
        <v>178494621.97150001</v>
      </c>
    </row>
    <row r="401" spans="1:25" ht="24.9" customHeight="1" x14ac:dyDescent="0.25">
      <c r="A401" s="155"/>
      <c r="B401" s="150"/>
      <c r="C401" s="39">
        <v>14</v>
      </c>
      <c r="D401" s="43" t="s">
        <v>921</v>
      </c>
      <c r="E401" s="43">
        <v>95791536.985400006</v>
      </c>
      <c r="F401" s="43">
        <f t="shared" si="82"/>
        <v>-11651464.66</v>
      </c>
      <c r="G401" s="43">
        <v>3013394.3683000002</v>
      </c>
      <c r="H401" s="43">
        <v>0</v>
      </c>
      <c r="I401" s="43">
        <f t="shared" si="83"/>
        <v>3013394.3683000002</v>
      </c>
      <c r="J401" s="43">
        <v>4654941.9572999999</v>
      </c>
      <c r="K401" s="53">
        <v>82554988.668099999</v>
      </c>
      <c r="L401" s="48">
        <f t="shared" si="81"/>
        <v>174363397.31910002</v>
      </c>
      <c r="M401" s="47"/>
      <c r="N401" s="150"/>
      <c r="O401" s="49">
        <v>12</v>
      </c>
      <c r="P401" s="150"/>
      <c r="Q401" s="43" t="s">
        <v>922</v>
      </c>
      <c r="R401" s="43">
        <v>112538848.3212</v>
      </c>
      <c r="S401" s="43">
        <v>0</v>
      </c>
      <c r="T401" s="43">
        <v>3540228.5255</v>
      </c>
      <c r="U401" s="43">
        <v>0</v>
      </c>
      <c r="V401" s="43">
        <f t="shared" si="79"/>
        <v>3540228.5255</v>
      </c>
      <c r="W401" s="43">
        <v>5468769.1978000002</v>
      </c>
      <c r="X401" s="43">
        <v>86102288.004299998</v>
      </c>
      <c r="Y401" s="48">
        <f t="shared" si="78"/>
        <v>207650134.04879999</v>
      </c>
    </row>
    <row r="402" spans="1:25" ht="24.9" customHeight="1" x14ac:dyDescent="0.25">
      <c r="A402" s="155"/>
      <c r="B402" s="150"/>
      <c r="C402" s="39">
        <v>15</v>
      </c>
      <c r="D402" s="43" t="s">
        <v>923</v>
      </c>
      <c r="E402" s="43">
        <v>95291673.575000003</v>
      </c>
      <c r="F402" s="43">
        <f t="shared" si="82"/>
        <v>-11651464.66</v>
      </c>
      <c r="G402" s="43">
        <v>2997669.7475000001</v>
      </c>
      <c r="H402" s="43">
        <v>0</v>
      </c>
      <c r="I402" s="43">
        <f t="shared" si="83"/>
        <v>2997669.7475000001</v>
      </c>
      <c r="J402" s="43">
        <v>4630651.3442000002</v>
      </c>
      <c r="K402" s="53">
        <v>75125912.313700005</v>
      </c>
      <c r="L402" s="48">
        <f t="shared" si="81"/>
        <v>166394442.3204</v>
      </c>
      <c r="M402" s="47"/>
      <c r="N402" s="150"/>
      <c r="O402" s="49">
        <v>13</v>
      </c>
      <c r="P402" s="150"/>
      <c r="Q402" s="43" t="s">
        <v>924</v>
      </c>
      <c r="R402" s="43">
        <v>119231210.18619999</v>
      </c>
      <c r="S402" s="43">
        <v>0</v>
      </c>
      <c r="T402" s="43">
        <v>3750755.7411000002</v>
      </c>
      <c r="U402" s="43">
        <v>0</v>
      </c>
      <c r="V402" s="43">
        <f t="shared" si="79"/>
        <v>3750755.7411000002</v>
      </c>
      <c r="W402" s="43">
        <v>5793981.1843999997</v>
      </c>
      <c r="X402" s="43">
        <v>94310346.7597</v>
      </c>
      <c r="Y402" s="48">
        <f t="shared" si="78"/>
        <v>223086293.8714</v>
      </c>
    </row>
    <row r="403" spans="1:25" ht="24.9" customHeight="1" x14ac:dyDescent="0.25">
      <c r="A403" s="155"/>
      <c r="B403" s="150"/>
      <c r="C403" s="39">
        <v>16</v>
      </c>
      <c r="D403" s="43" t="s">
        <v>925</v>
      </c>
      <c r="E403" s="43">
        <v>102988464.3558</v>
      </c>
      <c r="F403" s="43">
        <f t="shared" si="82"/>
        <v>-11651464.66</v>
      </c>
      <c r="G403" s="43">
        <v>3239794.1222999999</v>
      </c>
      <c r="H403" s="43">
        <v>0</v>
      </c>
      <c r="I403" s="43">
        <f t="shared" si="83"/>
        <v>3239794.1222999999</v>
      </c>
      <c r="J403" s="43">
        <v>5004673.0528999995</v>
      </c>
      <c r="K403" s="53">
        <v>88774575.349600002</v>
      </c>
      <c r="L403" s="48">
        <f t="shared" si="81"/>
        <v>188356042.22060001</v>
      </c>
      <c r="M403" s="47"/>
      <c r="N403" s="151"/>
      <c r="O403" s="49">
        <v>14</v>
      </c>
      <c r="P403" s="151"/>
      <c r="Q403" s="43" t="s">
        <v>926</v>
      </c>
      <c r="R403" s="43">
        <v>131679781.8881</v>
      </c>
      <c r="S403" s="43">
        <v>0</v>
      </c>
      <c r="T403" s="43">
        <v>4142360.8561</v>
      </c>
      <c r="U403" s="43">
        <v>0</v>
      </c>
      <c r="V403" s="43">
        <f t="shared" si="79"/>
        <v>4142360.8561</v>
      </c>
      <c r="W403" s="43">
        <v>6398913.3165999996</v>
      </c>
      <c r="X403" s="43">
        <v>98804190.298999995</v>
      </c>
      <c r="Y403" s="48">
        <f t="shared" ref="Y403:Y412" si="84">R403+S403+V403+W403+X403</f>
        <v>241025246.35979998</v>
      </c>
    </row>
    <row r="404" spans="1:25" ht="24.9" customHeight="1" x14ac:dyDescent="0.25">
      <c r="A404" s="155"/>
      <c r="B404" s="150"/>
      <c r="C404" s="39">
        <v>17</v>
      </c>
      <c r="D404" s="43" t="s">
        <v>927</v>
      </c>
      <c r="E404" s="43">
        <v>117605686.8767</v>
      </c>
      <c r="F404" s="43">
        <f t="shared" si="82"/>
        <v>-11651464.66</v>
      </c>
      <c r="G404" s="43">
        <v>3699620.2969999998</v>
      </c>
      <c r="H404" s="43">
        <v>0</v>
      </c>
      <c r="I404" s="43">
        <f t="shared" si="83"/>
        <v>3699620.2969999998</v>
      </c>
      <c r="J404" s="43">
        <v>5714989.6900000004</v>
      </c>
      <c r="K404" s="53">
        <v>101863062.1939</v>
      </c>
      <c r="L404" s="48">
        <f t="shared" si="81"/>
        <v>217231894.3976</v>
      </c>
      <c r="M404" s="47"/>
      <c r="N404" s="39"/>
      <c r="O404" s="163" t="s">
        <v>928</v>
      </c>
      <c r="P404" s="164"/>
      <c r="Q404" s="44"/>
      <c r="R404" s="44">
        <f>SUM(R390:R403)</f>
        <v>1693375509.6572998</v>
      </c>
      <c r="S404" s="44">
        <f>SUM(S390:S403)</f>
        <v>0</v>
      </c>
      <c r="T404" s="44">
        <f>SUM(T390:T403)</f>
        <v>53269927.435900003</v>
      </c>
      <c r="U404" s="44">
        <f>SUM(U390:U403)</f>
        <v>0</v>
      </c>
      <c r="V404" s="44">
        <f t="shared" si="79"/>
        <v>53269927.435900003</v>
      </c>
      <c r="W404" s="44">
        <f>SUM(W390:W403)</f>
        <v>82288738.206099987</v>
      </c>
      <c r="X404" s="44">
        <f>SUM(X390:X403)</f>
        <v>1245374903.6991999</v>
      </c>
      <c r="Y404" s="51">
        <f t="shared" si="84"/>
        <v>3074309078.9984999</v>
      </c>
    </row>
    <row r="405" spans="1:25" ht="24.9" customHeight="1" x14ac:dyDescent="0.25">
      <c r="A405" s="155"/>
      <c r="B405" s="150"/>
      <c r="C405" s="39">
        <v>18</v>
      </c>
      <c r="D405" s="43" t="s">
        <v>929</v>
      </c>
      <c r="E405" s="43">
        <v>141393985.6189</v>
      </c>
      <c r="F405" s="43">
        <f t="shared" si="82"/>
        <v>-11651464.66</v>
      </c>
      <c r="G405" s="43">
        <v>4447948.6745999996</v>
      </c>
      <c r="H405" s="43">
        <v>0</v>
      </c>
      <c r="I405" s="43">
        <f t="shared" si="83"/>
        <v>4447948.6745999996</v>
      </c>
      <c r="J405" s="43">
        <v>6870970.2013999997</v>
      </c>
      <c r="K405" s="53">
        <v>114779895.16339999</v>
      </c>
      <c r="L405" s="48">
        <f t="shared" si="81"/>
        <v>255841334.99830002</v>
      </c>
      <c r="M405" s="47"/>
      <c r="N405" s="149">
        <v>37</v>
      </c>
      <c r="O405" s="49">
        <v>1</v>
      </c>
      <c r="P405" s="149" t="s">
        <v>930</v>
      </c>
      <c r="Q405" s="43" t="s">
        <v>931</v>
      </c>
      <c r="R405" s="43">
        <v>86983813.828899994</v>
      </c>
      <c r="S405" s="43">
        <v>0</v>
      </c>
      <c r="T405" s="43">
        <v>2736322.4662000001</v>
      </c>
      <c r="U405" s="43">
        <v>0</v>
      </c>
      <c r="V405" s="43">
        <f t="shared" si="79"/>
        <v>2736322.4662000001</v>
      </c>
      <c r="W405" s="43">
        <v>4226935.0439999998</v>
      </c>
      <c r="X405" s="43">
        <v>282351384.18730003</v>
      </c>
      <c r="Y405" s="48">
        <f t="shared" si="84"/>
        <v>376298455.52640003</v>
      </c>
    </row>
    <row r="406" spans="1:25" ht="24.9" customHeight="1" x14ac:dyDescent="0.25">
      <c r="A406" s="155"/>
      <c r="B406" s="150"/>
      <c r="C406" s="39">
        <v>19</v>
      </c>
      <c r="D406" s="43" t="s">
        <v>932</v>
      </c>
      <c r="E406" s="43">
        <v>97211857.977899998</v>
      </c>
      <c r="F406" s="43">
        <f t="shared" si="82"/>
        <v>-11651464.66</v>
      </c>
      <c r="G406" s="43">
        <v>3058074.5917000002</v>
      </c>
      <c r="H406" s="43">
        <v>0</v>
      </c>
      <c r="I406" s="43">
        <f t="shared" si="83"/>
        <v>3058074.5917000002</v>
      </c>
      <c r="J406" s="43">
        <v>4723961.7474999996</v>
      </c>
      <c r="K406" s="53">
        <v>86024722.260000005</v>
      </c>
      <c r="L406" s="48">
        <f t="shared" si="81"/>
        <v>179367151.91710001</v>
      </c>
      <c r="M406" s="47"/>
      <c r="N406" s="150"/>
      <c r="O406" s="49">
        <v>2</v>
      </c>
      <c r="P406" s="150"/>
      <c r="Q406" s="43" t="s">
        <v>933</v>
      </c>
      <c r="R406" s="43">
        <v>222049088.36449999</v>
      </c>
      <c r="S406" s="43">
        <v>0</v>
      </c>
      <c r="T406" s="43">
        <v>6985183.5915000001</v>
      </c>
      <c r="U406" s="43">
        <v>0</v>
      </c>
      <c r="V406" s="43">
        <f t="shared" si="79"/>
        <v>6985183.5915000001</v>
      </c>
      <c r="W406" s="43">
        <v>10790364.687100001</v>
      </c>
      <c r="X406" s="43">
        <v>398637276.27990001</v>
      </c>
      <c r="Y406" s="48">
        <f t="shared" si="84"/>
        <v>638461912.92299998</v>
      </c>
    </row>
    <row r="407" spans="1:25" ht="24.9" customHeight="1" x14ac:dyDescent="0.25">
      <c r="A407" s="155"/>
      <c r="B407" s="150"/>
      <c r="C407" s="39">
        <v>20</v>
      </c>
      <c r="D407" s="43" t="s">
        <v>934</v>
      </c>
      <c r="E407" s="43">
        <v>93670099.631699994</v>
      </c>
      <c r="F407" s="43">
        <f t="shared" si="82"/>
        <v>-11651464.66</v>
      </c>
      <c r="G407" s="43">
        <v>2946658.5419999999</v>
      </c>
      <c r="H407" s="43">
        <v>0</v>
      </c>
      <c r="I407" s="43">
        <f t="shared" si="83"/>
        <v>2946658.5419999999</v>
      </c>
      <c r="J407" s="43">
        <v>4551851.7673000004</v>
      </c>
      <c r="K407" s="53">
        <v>81154628.929299995</v>
      </c>
      <c r="L407" s="48">
        <f t="shared" si="81"/>
        <v>170671774.21029997</v>
      </c>
      <c r="M407" s="47"/>
      <c r="N407" s="150"/>
      <c r="O407" s="49">
        <v>3</v>
      </c>
      <c r="P407" s="150"/>
      <c r="Q407" s="43" t="s">
        <v>935</v>
      </c>
      <c r="R407" s="43">
        <v>125074179.21789999</v>
      </c>
      <c r="S407" s="43">
        <v>0</v>
      </c>
      <c r="T407" s="43">
        <v>3934562.8969999999</v>
      </c>
      <c r="U407" s="43">
        <v>0</v>
      </c>
      <c r="V407" s="43">
        <f t="shared" si="79"/>
        <v>3934562.8969999999</v>
      </c>
      <c r="W407" s="43">
        <v>6077917.3498999998</v>
      </c>
      <c r="X407" s="43">
        <v>309604787.53680003</v>
      </c>
      <c r="Y407" s="48">
        <f t="shared" si="84"/>
        <v>444691447.00160003</v>
      </c>
    </row>
    <row r="408" spans="1:25" ht="24.9" customHeight="1" x14ac:dyDescent="0.25">
      <c r="A408" s="155"/>
      <c r="B408" s="150"/>
      <c r="C408" s="39">
        <v>21</v>
      </c>
      <c r="D408" s="43" t="s">
        <v>936</v>
      </c>
      <c r="E408" s="43">
        <v>136478303.04949999</v>
      </c>
      <c r="F408" s="43">
        <f t="shared" si="82"/>
        <v>-11651464.66</v>
      </c>
      <c r="G408" s="43">
        <v>4293311.9433000004</v>
      </c>
      <c r="H408" s="43">
        <v>0</v>
      </c>
      <c r="I408" s="43">
        <f t="shared" si="83"/>
        <v>4293311.9433000004</v>
      </c>
      <c r="J408" s="43">
        <v>6632095.0588999996</v>
      </c>
      <c r="K408" s="53">
        <v>115339586.91329999</v>
      </c>
      <c r="L408" s="48">
        <f t="shared" si="81"/>
        <v>251091832.30500001</v>
      </c>
      <c r="M408" s="47"/>
      <c r="N408" s="150"/>
      <c r="O408" s="49">
        <v>4</v>
      </c>
      <c r="P408" s="150"/>
      <c r="Q408" s="43" t="s">
        <v>937</v>
      </c>
      <c r="R408" s="43">
        <v>107190229.77069999</v>
      </c>
      <c r="S408" s="43">
        <v>0</v>
      </c>
      <c r="T408" s="43">
        <v>3371972.5655</v>
      </c>
      <c r="U408" s="43">
        <v>0</v>
      </c>
      <c r="V408" s="43">
        <f t="shared" si="79"/>
        <v>3371972.5655</v>
      </c>
      <c r="W408" s="43">
        <v>5208855.7472999999</v>
      </c>
      <c r="X408" s="43">
        <v>298390605.98409998</v>
      </c>
      <c r="Y408" s="48">
        <f t="shared" si="84"/>
        <v>414161664.06760001</v>
      </c>
    </row>
    <row r="409" spans="1:25" ht="24.9" customHeight="1" x14ac:dyDescent="0.25">
      <c r="A409" s="155"/>
      <c r="B409" s="150"/>
      <c r="C409" s="39">
        <v>22</v>
      </c>
      <c r="D409" s="43" t="s">
        <v>938</v>
      </c>
      <c r="E409" s="43">
        <v>90831613.138799995</v>
      </c>
      <c r="F409" s="43">
        <f t="shared" si="82"/>
        <v>-11651464.66</v>
      </c>
      <c r="G409" s="43">
        <v>2857365.9021999999</v>
      </c>
      <c r="H409" s="43">
        <v>0</v>
      </c>
      <c r="I409" s="43">
        <f t="shared" si="83"/>
        <v>2857365.9021999999</v>
      </c>
      <c r="J409" s="43">
        <v>4413916.932</v>
      </c>
      <c r="K409" s="53">
        <v>79148878.431500003</v>
      </c>
      <c r="L409" s="48">
        <f t="shared" si="81"/>
        <v>165600309.74449998</v>
      </c>
      <c r="M409" s="47"/>
      <c r="N409" s="150"/>
      <c r="O409" s="49">
        <v>5</v>
      </c>
      <c r="P409" s="150"/>
      <c r="Q409" s="43" t="s">
        <v>939</v>
      </c>
      <c r="R409" s="43">
        <v>101848944.6417</v>
      </c>
      <c r="S409" s="43">
        <v>0</v>
      </c>
      <c r="T409" s="43">
        <v>3203947.2990999999</v>
      </c>
      <c r="U409" s="43">
        <v>0</v>
      </c>
      <c r="V409" s="43">
        <f t="shared" si="79"/>
        <v>3203947.2990999999</v>
      </c>
      <c r="W409" s="43">
        <v>4949298.6607999997</v>
      </c>
      <c r="X409" s="43">
        <v>288636693.47180003</v>
      </c>
      <c r="Y409" s="48">
        <f t="shared" si="84"/>
        <v>398638884.07340002</v>
      </c>
    </row>
    <row r="410" spans="1:25" ht="24.9" customHeight="1" x14ac:dyDescent="0.25">
      <c r="A410" s="155"/>
      <c r="B410" s="150"/>
      <c r="C410" s="39">
        <v>23</v>
      </c>
      <c r="D410" s="43" t="s">
        <v>940</v>
      </c>
      <c r="E410" s="43">
        <v>91667704.190400004</v>
      </c>
      <c r="F410" s="43">
        <f t="shared" si="82"/>
        <v>-11651464.66</v>
      </c>
      <c r="G410" s="43">
        <v>2883667.5164999999</v>
      </c>
      <c r="H410" s="43">
        <v>0</v>
      </c>
      <c r="I410" s="43">
        <f t="shared" si="83"/>
        <v>2883667.5164999999</v>
      </c>
      <c r="J410" s="43">
        <v>4454546.3596999999</v>
      </c>
      <c r="K410" s="53">
        <v>78394602.562099993</v>
      </c>
      <c r="L410" s="48">
        <f t="shared" si="81"/>
        <v>165749055.96869999</v>
      </c>
      <c r="M410" s="47"/>
      <c r="N410" s="151"/>
      <c r="O410" s="49">
        <v>6</v>
      </c>
      <c r="P410" s="151"/>
      <c r="Q410" s="43" t="s">
        <v>941</v>
      </c>
      <c r="R410" s="43">
        <v>104765689.76890001</v>
      </c>
      <c r="S410" s="43">
        <v>0</v>
      </c>
      <c r="T410" s="43">
        <v>3295701.7862</v>
      </c>
      <c r="U410" s="43">
        <v>0</v>
      </c>
      <c r="V410" s="43">
        <f t="shared" si="79"/>
        <v>3295701.7862</v>
      </c>
      <c r="W410" s="43">
        <v>5091036.4353</v>
      </c>
      <c r="X410" s="43">
        <v>286774822.18620002</v>
      </c>
      <c r="Y410" s="48">
        <f t="shared" si="84"/>
        <v>399927250.17660004</v>
      </c>
    </row>
    <row r="411" spans="1:25" ht="24.9" customHeight="1" x14ac:dyDescent="0.25">
      <c r="A411" s="155"/>
      <c r="B411" s="150"/>
      <c r="C411" s="39">
        <v>24</v>
      </c>
      <c r="D411" s="43" t="s">
        <v>942</v>
      </c>
      <c r="E411" s="43">
        <v>118262367.99420001</v>
      </c>
      <c r="F411" s="43">
        <f t="shared" si="82"/>
        <v>-11651464.66</v>
      </c>
      <c r="G411" s="43">
        <v>3720278.0632000002</v>
      </c>
      <c r="H411" s="43">
        <v>0</v>
      </c>
      <c r="I411" s="43">
        <f t="shared" si="83"/>
        <v>3720278.0632000002</v>
      </c>
      <c r="J411" s="43">
        <v>5746900.7813999997</v>
      </c>
      <c r="K411" s="53">
        <v>99071385.629700005</v>
      </c>
      <c r="L411" s="48">
        <f t="shared" si="81"/>
        <v>215149467.80849999</v>
      </c>
      <c r="M411" s="47"/>
      <c r="N411" s="39"/>
      <c r="O411" s="163" t="s">
        <v>943</v>
      </c>
      <c r="P411" s="164"/>
      <c r="Q411" s="68"/>
      <c r="R411" s="68">
        <f>SUM(R405:R410)</f>
        <v>747911945.59259999</v>
      </c>
      <c r="S411" s="68">
        <f>SUM(S405:S410)</f>
        <v>0</v>
      </c>
      <c r="T411" s="68">
        <f>SUM(T405:T410)</f>
        <v>23527690.605499998</v>
      </c>
      <c r="U411" s="68">
        <f>SUM(U405:U410)</f>
        <v>0</v>
      </c>
      <c r="V411" s="44">
        <f t="shared" si="79"/>
        <v>23527690.605499998</v>
      </c>
      <c r="W411" s="44">
        <f>SUM(W405:W410)</f>
        <v>36344407.924400002</v>
      </c>
      <c r="X411" s="68">
        <f>SUM(X405:X410)</f>
        <v>1864395569.6461</v>
      </c>
      <c r="Y411" s="51">
        <f t="shared" si="84"/>
        <v>2672179613.7686</v>
      </c>
    </row>
    <row r="412" spans="1:25" ht="24.9" customHeight="1" x14ac:dyDescent="0.25">
      <c r="A412" s="155"/>
      <c r="B412" s="150"/>
      <c r="C412" s="39">
        <v>25</v>
      </c>
      <c r="D412" s="43" t="s">
        <v>944</v>
      </c>
      <c r="E412" s="43">
        <v>120837916.9955</v>
      </c>
      <c r="F412" s="43">
        <f t="shared" si="82"/>
        <v>-11651464.66</v>
      </c>
      <c r="G412" s="43">
        <v>3801299.2588999998</v>
      </c>
      <c r="H412" s="43">
        <v>0</v>
      </c>
      <c r="I412" s="43">
        <f t="shared" si="83"/>
        <v>3801299.2588999998</v>
      </c>
      <c r="J412" s="43">
        <v>5872058.3003000002</v>
      </c>
      <c r="K412" s="53">
        <v>104109257.3009</v>
      </c>
      <c r="L412" s="48">
        <f t="shared" si="81"/>
        <v>222969067.1956</v>
      </c>
      <c r="M412" s="47"/>
      <c r="N412" s="162" t="s">
        <v>945</v>
      </c>
      <c r="O412" s="163"/>
      <c r="P412" s="164"/>
      <c r="Q412" s="69"/>
      <c r="R412" s="69">
        <v>82313840098.779999</v>
      </c>
      <c r="S412" s="69">
        <f>-1409980718.82</f>
        <v>-1409980718.8199999</v>
      </c>
      <c r="T412" s="69">
        <v>2589415202.96</v>
      </c>
      <c r="U412" s="69">
        <v>505972351.62</v>
      </c>
      <c r="V412" s="44">
        <f t="shared" si="79"/>
        <v>2083442851.3400002</v>
      </c>
      <c r="W412" s="69">
        <v>4000000000</v>
      </c>
      <c r="X412" s="69">
        <v>75343370511.389999</v>
      </c>
      <c r="Y412" s="73">
        <f t="shared" si="84"/>
        <v>162330672742.69</v>
      </c>
    </row>
    <row r="413" spans="1:25" x14ac:dyDescent="0.25">
      <c r="C413" s="59"/>
      <c r="D413" s="60"/>
      <c r="E413" s="60">
        <f>SUM(E388:E412)</f>
        <v>2701114589.922401</v>
      </c>
      <c r="F413" s="60">
        <f>SUM(F388:F412)</f>
        <v>-291286616.5</v>
      </c>
      <c r="G413" s="60">
        <f>SUM(G388:G412)</f>
        <v>84971217.18159999</v>
      </c>
      <c r="H413" s="43">
        <v>0</v>
      </c>
      <c r="I413" s="43">
        <f t="shared" si="83"/>
        <v>84971217.18159999</v>
      </c>
      <c r="J413" s="60">
        <f>SUM(J388:J412)</f>
        <v>131259316.13389997</v>
      </c>
      <c r="K413" s="60">
        <f>SUM(K388:K412)</f>
        <v>2294620801.2567997</v>
      </c>
      <c r="L413" s="48">
        <f t="shared" si="81"/>
        <v>4920679307.9947014</v>
      </c>
      <c r="M413" s="67">
        <v>0</v>
      </c>
      <c r="O413" s="162"/>
      <c r="P413" s="163"/>
      <c r="Q413" s="164"/>
      <c r="R413" s="65"/>
      <c r="S413" s="65"/>
      <c r="T413" s="65"/>
      <c r="U413" s="65"/>
      <c r="V413" s="65"/>
      <c r="W413" s="65"/>
      <c r="X413" s="65"/>
      <c r="Y413" s="67"/>
    </row>
    <row r="414" spans="1:25" ht="16.8" x14ac:dyDescent="0.55000000000000004">
      <c r="D414" s="61" t="s">
        <v>946</v>
      </c>
      <c r="E414" s="62">
        <v>46175652635.096298</v>
      </c>
      <c r="F414" s="62">
        <v>610969172.37339902</v>
      </c>
      <c r="G414" s="62">
        <v>1417477503.0116</v>
      </c>
      <c r="H414" s="63"/>
      <c r="I414" s="63"/>
      <c r="J414" s="63"/>
      <c r="K414" s="62">
        <v>27632400237.880199</v>
      </c>
      <c r="L414" s="62">
        <v>27632400237.880199</v>
      </c>
      <c r="Q414" s="67"/>
      <c r="R414" s="70"/>
      <c r="S414" s="71"/>
      <c r="T414" s="70"/>
      <c r="U414" s="70"/>
      <c r="V414" s="70"/>
      <c r="W414" s="70"/>
      <c r="X414" s="72"/>
    </row>
    <row r="415" spans="1:25" x14ac:dyDescent="0.25">
      <c r="C415" s="64"/>
      <c r="D415" s="65"/>
      <c r="E415" s="65"/>
      <c r="F415" s="65"/>
      <c r="G415" s="65"/>
      <c r="H415" s="65"/>
      <c r="I415" s="65"/>
      <c r="J415" s="65"/>
      <c r="K415" s="65"/>
      <c r="L415" s="65"/>
      <c r="R415" s="72"/>
      <c r="T415" s="72"/>
      <c r="U415" s="72"/>
      <c r="V415" s="72"/>
      <c r="W415" s="72"/>
      <c r="X415" s="72"/>
    </row>
  </sheetData>
  <mergeCells count="118">
    <mergeCell ref="A1:X1"/>
    <mergeCell ref="A2:Y2"/>
    <mergeCell ref="A3:Y3"/>
    <mergeCell ref="B24:C24"/>
    <mergeCell ref="O26:P26"/>
    <mergeCell ref="B46:C46"/>
    <mergeCell ref="O61:P61"/>
    <mergeCell ref="B78:C78"/>
    <mergeCell ref="O83:P83"/>
    <mergeCell ref="N7:N25"/>
    <mergeCell ref="N27:N60"/>
    <mergeCell ref="N62:N82"/>
    <mergeCell ref="O105:P105"/>
    <mergeCell ref="B121:C121"/>
    <mergeCell ref="O122:P122"/>
    <mergeCell ref="B130:C130"/>
    <mergeCell ref="O143:P143"/>
    <mergeCell ref="B154:C154"/>
    <mergeCell ref="O157:P157"/>
    <mergeCell ref="B182:C182"/>
    <mergeCell ref="N84:N104"/>
    <mergeCell ref="N106:N121"/>
    <mergeCell ref="N123:N142"/>
    <mergeCell ref="N144:N156"/>
    <mergeCell ref="N158:N182"/>
    <mergeCell ref="O183:P183"/>
    <mergeCell ref="B201:C201"/>
    <mergeCell ref="O204:P204"/>
    <mergeCell ref="O223:P223"/>
    <mergeCell ref="B227:C227"/>
    <mergeCell ref="B241:C241"/>
    <mergeCell ref="O254:P254"/>
    <mergeCell ref="B260:C260"/>
    <mergeCell ref="B277:C277"/>
    <mergeCell ref="N184:N203"/>
    <mergeCell ref="N205:N222"/>
    <mergeCell ref="N224:N253"/>
    <mergeCell ref="N255:N287"/>
    <mergeCell ref="O330:P330"/>
    <mergeCell ref="B335:C335"/>
    <mergeCell ref="O354:P354"/>
    <mergeCell ref="B363:C363"/>
    <mergeCell ref="O371:P371"/>
    <mergeCell ref="N289:N305"/>
    <mergeCell ref="N307:N329"/>
    <mergeCell ref="N331:N353"/>
    <mergeCell ref="N355:N370"/>
    <mergeCell ref="O411:P411"/>
    <mergeCell ref="N412:P412"/>
    <mergeCell ref="O413:Q413"/>
    <mergeCell ref="A7:A23"/>
    <mergeCell ref="A25:A45"/>
    <mergeCell ref="A47:A77"/>
    <mergeCell ref="A79:A99"/>
    <mergeCell ref="A101:A120"/>
    <mergeCell ref="A122:A129"/>
    <mergeCell ref="A131:A153"/>
    <mergeCell ref="A155:A181"/>
    <mergeCell ref="A183:A200"/>
    <mergeCell ref="A202:A226"/>
    <mergeCell ref="A228:A240"/>
    <mergeCell ref="A242:A259"/>
    <mergeCell ref="A261:A276"/>
    <mergeCell ref="A278:A294"/>
    <mergeCell ref="A296:A306"/>
    <mergeCell ref="A308:A334"/>
    <mergeCell ref="A336:A362"/>
    <mergeCell ref="A364:A386"/>
    <mergeCell ref="O288:P288"/>
    <mergeCell ref="B295:C295"/>
    <mergeCell ref="O306:P306"/>
    <mergeCell ref="A388:A412"/>
    <mergeCell ref="B7:B23"/>
    <mergeCell ref="B25:B45"/>
    <mergeCell ref="B47:B77"/>
    <mergeCell ref="B79:B99"/>
    <mergeCell ref="B101:B120"/>
    <mergeCell ref="B122:B129"/>
    <mergeCell ref="B131:B153"/>
    <mergeCell ref="B155:B181"/>
    <mergeCell ref="B183:B200"/>
    <mergeCell ref="B202:B226"/>
    <mergeCell ref="B228:B240"/>
    <mergeCell ref="B242:B259"/>
    <mergeCell ref="B261:B276"/>
    <mergeCell ref="B278:B294"/>
    <mergeCell ref="B296:B306"/>
    <mergeCell ref="B308:B334"/>
    <mergeCell ref="B336:B362"/>
    <mergeCell ref="B364:B386"/>
    <mergeCell ref="B388:B412"/>
    <mergeCell ref="B387:C387"/>
    <mergeCell ref="B307:C307"/>
    <mergeCell ref="B100:C100"/>
    <mergeCell ref="N372:N388"/>
    <mergeCell ref="N390:N403"/>
    <mergeCell ref="N405:N410"/>
    <mergeCell ref="P7:P25"/>
    <mergeCell ref="P27:P60"/>
    <mergeCell ref="P62:P82"/>
    <mergeCell ref="P84:P104"/>
    <mergeCell ref="P106:P121"/>
    <mergeCell ref="P123:P142"/>
    <mergeCell ref="P144:P156"/>
    <mergeCell ref="P158:P182"/>
    <mergeCell ref="P184:P203"/>
    <mergeCell ref="P205:P222"/>
    <mergeCell ref="P224:P253"/>
    <mergeCell ref="P255:P287"/>
    <mergeCell ref="P289:P305"/>
    <mergeCell ref="P307:P329"/>
    <mergeCell ref="P331:P353"/>
    <mergeCell ref="P355:P370"/>
    <mergeCell ref="P373:P388"/>
    <mergeCell ref="P390:P403"/>
    <mergeCell ref="P405:P410"/>
    <mergeCell ref="O389:P389"/>
    <mergeCell ref="O404:P404"/>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4"/>
  <sheetViews>
    <sheetView topLeftCell="A26" workbookViewId="0">
      <selection activeCell="L33" sqref="L33"/>
    </sheetView>
  </sheetViews>
  <sheetFormatPr defaultColWidth="8.88671875" defaultRowHeight="18" x14ac:dyDescent="0.35"/>
  <cols>
    <col min="1" max="1" width="6.6640625" style="1" customWidth="1"/>
    <col min="2" max="2" width="18.5546875" style="1" customWidth="1"/>
    <col min="3" max="3" width="26.33203125" style="1" customWidth="1"/>
    <col min="4" max="4" width="25.33203125" style="1" customWidth="1"/>
    <col min="5" max="5" width="25.6640625" style="1" customWidth="1"/>
    <col min="6" max="16384" width="8.88671875" style="1"/>
  </cols>
  <sheetData>
    <row r="1" spans="1:5" x14ac:dyDescent="0.35">
      <c r="A1" s="169" t="s">
        <v>121</v>
      </c>
      <c r="B1" s="170"/>
      <c r="C1" s="170"/>
      <c r="D1" s="170"/>
      <c r="E1" s="170"/>
    </row>
    <row r="2" spans="1:5" x14ac:dyDescent="0.35">
      <c r="A2" s="169" t="s">
        <v>62</v>
      </c>
      <c r="B2" s="170"/>
      <c r="C2" s="170"/>
      <c r="D2" s="170"/>
      <c r="E2" s="170"/>
    </row>
    <row r="3" spans="1:5" ht="57.75" customHeight="1" x14ac:dyDescent="0.35">
      <c r="A3" s="171" t="s">
        <v>947</v>
      </c>
      <c r="B3" s="172"/>
      <c r="C3" s="172"/>
      <c r="D3" s="172"/>
      <c r="E3" s="172"/>
    </row>
    <row r="4" spans="1:5" ht="54.75" customHeight="1" x14ac:dyDescent="0.35">
      <c r="A4" s="28" t="s">
        <v>948</v>
      </c>
      <c r="B4" s="28" t="s">
        <v>123</v>
      </c>
      <c r="C4" s="29" t="s">
        <v>949</v>
      </c>
      <c r="D4" s="3" t="s">
        <v>950</v>
      </c>
      <c r="E4" s="3" t="s">
        <v>25</v>
      </c>
    </row>
    <row r="5" spans="1:5" x14ac:dyDescent="0.35">
      <c r="A5" s="30"/>
      <c r="B5" s="30"/>
      <c r="C5" s="128" t="s">
        <v>26</v>
      </c>
      <c r="D5" s="128" t="s">
        <v>26</v>
      </c>
      <c r="E5" s="128" t="s">
        <v>26</v>
      </c>
    </row>
    <row r="6" spans="1:5" x14ac:dyDescent="0.35">
      <c r="A6" s="31">
        <v>1</v>
      </c>
      <c r="B6" s="32" t="s">
        <v>85</v>
      </c>
      <c r="C6" s="33">
        <v>73173716.989999995</v>
      </c>
      <c r="D6" s="8">
        <v>3555840.2768999999</v>
      </c>
      <c r="E6" s="34">
        <f>D6+C6</f>
        <v>76729557.266899988</v>
      </c>
    </row>
    <row r="7" spans="1:5" x14ac:dyDescent="0.35">
      <c r="A7" s="31">
        <v>2</v>
      </c>
      <c r="B7" s="32" t="s">
        <v>86</v>
      </c>
      <c r="C7" s="33">
        <v>77844251.459999993</v>
      </c>
      <c r="D7" s="8">
        <v>3782802.5696999999</v>
      </c>
      <c r="E7" s="34">
        <f t="shared" ref="E7:E43" si="0">D7+C7</f>
        <v>81627054.029699996</v>
      </c>
    </row>
    <row r="8" spans="1:5" x14ac:dyDescent="0.35">
      <c r="A8" s="31">
        <v>3</v>
      </c>
      <c r="B8" s="32" t="s">
        <v>87</v>
      </c>
      <c r="C8" s="33">
        <v>78567651.969999999</v>
      </c>
      <c r="D8" s="8">
        <v>3817955.8566999999</v>
      </c>
      <c r="E8" s="34">
        <f t="shared" si="0"/>
        <v>82385607.826700002</v>
      </c>
    </row>
    <row r="9" spans="1:5" x14ac:dyDescent="0.35">
      <c r="A9" s="31">
        <v>4</v>
      </c>
      <c r="B9" s="32" t="s">
        <v>88</v>
      </c>
      <c r="C9" s="33">
        <v>77698419.420000002</v>
      </c>
      <c r="D9" s="8">
        <v>3775715.9344000001</v>
      </c>
      <c r="E9" s="34">
        <f t="shared" si="0"/>
        <v>81474135.354400009</v>
      </c>
    </row>
    <row r="10" spans="1:5" x14ac:dyDescent="0.35">
      <c r="A10" s="31">
        <v>5</v>
      </c>
      <c r="B10" s="32" t="s">
        <v>89</v>
      </c>
      <c r="C10" s="33">
        <v>93473801.769999996</v>
      </c>
      <c r="D10" s="8">
        <v>4542312.7703999998</v>
      </c>
      <c r="E10" s="34">
        <f t="shared" si="0"/>
        <v>98016114.540399998</v>
      </c>
    </row>
    <row r="11" spans="1:5" x14ac:dyDescent="0.35">
      <c r="A11" s="31">
        <v>6</v>
      </c>
      <c r="B11" s="32" t="s">
        <v>90</v>
      </c>
      <c r="C11" s="33">
        <v>69144045.040000007</v>
      </c>
      <c r="D11" s="8">
        <v>3360020.3783</v>
      </c>
      <c r="E11" s="34">
        <f t="shared" si="0"/>
        <v>72504065.418300003</v>
      </c>
    </row>
    <row r="12" spans="1:5" ht="30" customHeight="1" x14ac:dyDescent="0.35">
      <c r="A12" s="31">
        <v>7</v>
      </c>
      <c r="B12" s="32" t="s">
        <v>91</v>
      </c>
      <c r="C12" s="33">
        <v>87637731.680000007</v>
      </c>
      <c r="D12" s="8">
        <v>4258711.8600000003</v>
      </c>
      <c r="E12" s="34">
        <f t="shared" si="0"/>
        <v>91896443.540000007</v>
      </c>
    </row>
    <row r="13" spans="1:5" x14ac:dyDescent="0.35">
      <c r="A13" s="31">
        <v>8</v>
      </c>
      <c r="B13" s="32" t="s">
        <v>92</v>
      </c>
      <c r="C13" s="33">
        <v>97090046.980000004</v>
      </c>
      <c r="D13" s="8">
        <v>4718042.4029999999</v>
      </c>
      <c r="E13" s="34">
        <f t="shared" si="0"/>
        <v>101808089.383</v>
      </c>
    </row>
    <row r="14" spans="1:5" x14ac:dyDescent="0.35">
      <c r="A14" s="31">
        <v>9</v>
      </c>
      <c r="B14" s="32" t="s">
        <v>93</v>
      </c>
      <c r="C14" s="33">
        <v>78581051.010000005</v>
      </c>
      <c r="D14" s="8">
        <v>3818606.9761000001</v>
      </c>
      <c r="E14" s="34">
        <f t="shared" si="0"/>
        <v>82399657.986100003</v>
      </c>
    </row>
    <row r="15" spans="1:5" x14ac:dyDescent="0.35">
      <c r="A15" s="31">
        <v>10</v>
      </c>
      <c r="B15" s="32" t="s">
        <v>94</v>
      </c>
      <c r="C15" s="33">
        <v>79344935</v>
      </c>
      <c r="D15" s="8">
        <v>3855727.5377000002</v>
      </c>
      <c r="E15" s="34">
        <f t="shared" si="0"/>
        <v>83200662.537699997</v>
      </c>
    </row>
    <row r="16" spans="1:5" x14ac:dyDescent="0.35">
      <c r="A16" s="31">
        <v>11</v>
      </c>
      <c r="B16" s="32" t="s">
        <v>95</v>
      </c>
      <c r="C16" s="33">
        <v>69911756.900000006</v>
      </c>
      <c r="D16" s="8">
        <v>3397326.9531</v>
      </c>
      <c r="E16" s="34">
        <f t="shared" si="0"/>
        <v>73309083.853100002</v>
      </c>
    </row>
    <row r="17" spans="1:5" x14ac:dyDescent="0.35">
      <c r="A17" s="31">
        <v>12</v>
      </c>
      <c r="B17" s="32" t="s">
        <v>96</v>
      </c>
      <c r="C17" s="33">
        <v>73068990.670000002</v>
      </c>
      <c r="D17" s="8">
        <v>3550751.1535999998</v>
      </c>
      <c r="E17" s="34">
        <f t="shared" si="0"/>
        <v>76619741.823599994</v>
      </c>
    </row>
    <row r="18" spans="1:5" x14ac:dyDescent="0.35">
      <c r="A18" s="31">
        <v>13</v>
      </c>
      <c r="B18" s="32" t="s">
        <v>97</v>
      </c>
      <c r="C18" s="33">
        <v>69872306.099999994</v>
      </c>
      <c r="D18" s="8">
        <v>3395409.8613</v>
      </c>
      <c r="E18" s="34">
        <f t="shared" si="0"/>
        <v>73267715.961300001</v>
      </c>
    </row>
    <row r="19" spans="1:5" x14ac:dyDescent="0.35">
      <c r="A19" s="31">
        <v>14</v>
      </c>
      <c r="B19" s="32" t="s">
        <v>98</v>
      </c>
      <c r="C19" s="33">
        <v>78587833.079999998</v>
      </c>
      <c r="D19" s="8">
        <v>3818936.5476000002</v>
      </c>
      <c r="E19" s="34">
        <f t="shared" si="0"/>
        <v>82406769.627599999</v>
      </c>
    </row>
    <row r="20" spans="1:5" x14ac:dyDescent="0.35">
      <c r="A20" s="31">
        <v>15</v>
      </c>
      <c r="B20" s="32" t="s">
        <v>99</v>
      </c>
      <c r="C20" s="33">
        <v>73606136.659999996</v>
      </c>
      <c r="D20" s="8">
        <v>3576853.4948999998</v>
      </c>
      <c r="E20" s="34">
        <f t="shared" si="0"/>
        <v>77182990.154899999</v>
      </c>
    </row>
    <row r="21" spans="1:5" x14ac:dyDescent="0.35">
      <c r="A21" s="31">
        <v>16</v>
      </c>
      <c r="B21" s="32" t="s">
        <v>100</v>
      </c>
      <c r="C21" s="33">
        <v>81248249</v>
      </c>
      <c r="D21" s="8">
        <v>3948218.1320000002</v>
      </c>
      <c r="E21" s="34">
        <f t="shared" si="0"/>
        <v>85196467.131999999</v>
      </c>
    </row>
    <row r="22" spans="1:5" x14ac:dyDescent="0.35">
      <c r="A22" s="31">
        <v>17</v>
      </c>
      <c r="B22" s="32" t="s">
        <v>101</v>
      </c>
      <c r="C22" s="33">
        <v>87390028.730000004</v>
      </c>
      <c r="D22" s="8">
        <v>4246674.8542999998</v>
      </c>
      <c r="E22" s="34">
        <f t="shared" si="0"/>
        <v>91636703.584300011</v>
      </c>
    </row>
    <row r="23" spans="1:5" x14ac:dyDescent="0.35">
      <c r="A23" s="31">
        <v>18</v>
      </c>
      <c r="B23" s="32" t="s">
        <v>102</v>
      </c>
      <c r="C23" s="33">
        <v>102387583.03</v>
      </c>
      <c r="D23" s="8">
        <v>4975473.5244000005</v>
      </c>
      <c r="E23" s="34">
        <f t="shared" si="0"/>
        <v>107363056.5544</v>
      </c>
    </row>
    <row r="24" spans="1:5" x14ac:dyDescent="0.35">
      <c r="A24" s="31">
        <v>19</v>
      </c>
      <c r="B24" s="32" t="s">
        <v>103</v>
      </c>
      <c r="C24" s="33">
        <v>123951568.05</v>
      </c>
      <c r="D24" s="8">
        <v>6023364.6201999998</v>
      </c>
      <c r="E24" s="34">
        <f t="shared" si="0"/>
        <v>129974932.67019999</v>
      </c>
    </row>
    <row r="25" spans="1:5" x14ac:dyDescent="0.35">
      <c r="A25" s="31">
        <v>20</v>
      </c>
      <c r="B25" s="32" t="s">
        <v>104</v>
      </c>
      <c r="C25" s="33">
        <v>96058937.579999998</v>
      </c>
      <c r="D25" s="8">
        <v>4667936.1560000004</v>
      </c>
      <c r="E25" s="34">
        <f t="shared" si="0"/>
        <v>100726873.736</v>
      </c>
    </row>
    <row r="26" spans="1:5" x14ac:dyDescent="0.35">
      <c r="A26" s="31">
        <v>21</v>
      </c>
      <c r="B26" s="32" t="s">
        <v>105</v>
      </c>
      <c r="C26" s="33">
        <v>82515106.629999995</v>
      </c>
      <c r="D26" s="8">
        <v>4009780.45</v>
      </c>
      <c r="E26" s="34">
        <f t="shared" si="0"/>
        <v>86524887.079999998</v>
      </c>
    </row>
    <row r="27" spans="1:5" x14ac:dyDescent="0.35">
      <c r="A27" s="31">
        <v>22</v>
      </c>
      <c r="B27" s="32" t="s">
        <v>106</v>
      </c>
      <c r="C27" s="33">
        <v>86368406.120000005</v>
      </c>
      <c r="D27" s="8">
        <v>4197029.6100000003</v>
      </c>
      <c r="E27" s="34">
        <f t="shared" si="0"/>
        <v>90565435.730000004</v>
      </c>
    </row>
    <row r="28" spans="1:5" x14ac:dyDescent="0.35">
      <c r="A28" s="31">
        <v>23</v>
      </c>
      <c r="B28" s="32" t="s">
        <v>107</v>
      </c>
      <c r="C28" s="33">
        <v>69560788.349999994</v>
      </c>
      <c r="D28" s="8">
        <v>3380271.81</v>
      </c>
      <c r="E28" s="34">
        <f t="shared" si="0"/>
        <v>72941060.159999996</v>
      </c>
    </row>
    <row r="29" spans="1:5" x14ac:dyDescent="0.35">
      <c r="A29" s="31">
        <v>24</v>
      </c>
      <c r="B29" s="32" t="s">
        <v>108</v>
      </c>
      <c r="C29" s="33">
        <v>104685140.31999999</v>
      </c>
      <c r="D29" s="8">
        <v>5087122.1749999998</v>
      </c>
      <c r="E29" s="34">
        <f t="shared" si="0"/>
        <v>109772262.49499999</v>
      </c>
    </row>
    <row r="30" spans="1:5" x14ac:dyDescent="0.35">
      <c r="A30" s="31">
        <v>25</v>
      </c>
      <c r="B30" s="32" t="s">
        <v>109</v>
      </c>
      <c r="C30" s="33">
        <v>72065126.200000003</v>
      </c>
      <c r="D30" s="8">
        <v>3501968.8605999998</v>
      </c>
      <c r="E30" s="34">
        <f t="shared" si="0"/>
        <v>75567095.060599998</v>
      </c>
    </row>
    <row r="31" spans="1:5" x14ac:dyDescent="0.35">
      <c r="A31" s="31">
        <v>26</v>
      </c>
      <c r="B31" s="32" t="s">
        <v>110</v>
      </c>
      <c r="C31" s="33">
        <v>92564445.980000004</v>
      </c>
      <c r="D31" s="8">
        <v>4498123.08</v>
      </c>
      <c r="E31" s="34">
        <f t="shared" si="0"/>
        <v>97062569.060000002</v>
      </c>
    </row>
    <row r="32" spans="1:5" x14ac:dyDescent="0.35">
      <c r="A32" s="31">
        <v>27</v>
      </c>
      <c r="B32" s="32" t="s">
        <v>111</v>
      </c>
      <c r="C32" s="33">
        <v>72600354.019999996</v>
      </c>
      <c r="D32" s="8">
        <v>3527977.9895000001</v>
      </c>
      <c r="E32" s="34">
        <f t="shared" si="0"/>
        <v>76128332.009499997</v>
      </c>
    </row>
    <row r="33" spans="1:5" x14ac:dyDescent="0.35">
      <c r="A33" s="31">
        <v>28</v>
      </c>
      <c r="B33" s="32" t="s">
        <v>112</v>
      </c>
      <c r="C33" s="33">
        <v>72744183.459999993</v>
      </c>
      <c r="D33" s="8">
        <v>3534967.3089999999</v>
      </c>
      <c r="E33" s="34">
        <f t="shared" si="0"/>
        <v>76279150.768999994</v>
      </c>
    </row>
    <row r="34" spans="1:5" x14ac:dyDescent="0.35">
      <c r="A34" s="31">
        <v>29</v>
      </c>
      <c r="B34" s="32" t="s">
        <v>113</v>
      </c>
      <c r="C34" s="33">
        <v>71269445.230000004</v>
      </c>
      <c r="D34" s="8">
        <v>3463303.1403999999</v>
      </c>
      <c r="E34" s="34">
        <f t="shared" si="0"/>
        <v>74732748.370400012</v>
      </c>
    </row>
    <row r="35" spans="1:5" x14ac:dyDescent="0.35">
      <c r="A35" s="31">
        <v>30</v>
      </c>
      <c r="B35" s="32" t="s">
        <v>114</v>
      </c>
      <c r="C35" s="33">
        <v>87647414.599999994</v>
      </c>
      <c r="D35" s="8">
        <v>4259182.3925999999</v>
      </c>
      <c r="E35" s="34">
        <f t="shared" si="0"/>
        <v>91906596.992599994</v>
      </c>
    </row>
    <row r="36" spans="1:5" x14ac:dyDescent="0.35">
      <c r="A36" s="31">
        <v>31</v>
      </c>
      <c r="B36" s="32" t="s">
        <v>115</v>
      </c>
      <c r="C36" s="33">
        <v>81602631.319999993</v>
      </c>
      <c r="D36" s="8">
        <v>3965439.16</v>
      </c>
      <c r="E36" s="34">
        <f t="shared" si="0"/>
        <v>85568070.479999989</v>
      </c>
    </row>
    <row r="37" spans="1:5" x14ac:dyDescent="0.35">
      <c r="A37" s="31">
        <v>32</v>
      </c>
      <c r="B37" s="32" t="s">
        <v>116</v>
      </c>
      <c r="C37" s="33">
        <v>84276209.060000002</v>
      </c>
      <c r="D37" s="8">
        <v>4095360.341</v>
      </c>
      <c r="E37" s="34">
        <f t="shared" si="0"/>
        <v>88371569.401000008</v>
      </c>
    </row>
    <row r="38" spans="1:5" x14ac:dyDescent="0.35">
      <c r="A38" s="31">
        <v>33</v>
      </c>
      <c r="B38" s="32" t="s">
        <v>117</v>
      </c>
      <c r="C38" s="33">
        <v>86122634.840000004</v>
      </c>
      <c r="D38" s="8">
        <v>4185086.4805000001</v>
      </c>
      <c r="E38" s="34">
        <f t="shared" si="0"/>
        <v>90307721.320500001</v>
      </c>
    </row>
    <row r="39" spans="1:5" x14ac:dyDescent="0.35">
      <c r="A39" s="31">
        <v>34</v>
      </c>
      <c r="B39" s="32" t="s">
        <v>118</v>
      </c>
      <c r="C39" s="33">
        <v>75274781.129999995</v>
      </c>
      <c r="D39" s="8">
        <v>3657940.4407000002</v>
      </c>
      <c r="E39" s="34">
        <f t="shared" si="0"/>
        <v>78932721.57069999</v>
      </c>
    </row>
    <row r="40" spans="1:5" x14ac:dyDescent="0.35">
      <c r="A40" s="31">
        <v>35</v>
      </c>
      <c r="B40" s="32" t="s">
        <v>119</v>
      </c>
      <c r="C40" s="33">
        <v>77598636.359999999</v>
      </c>
      <c r="D40" s="8">
        <v>3770867.0263999999</v>
      </c>
      <c r="E40" s="34">
        <f t="shared" si="0"/>
        <v>81369503.386399999</v>
      </c>
    </row>
    <row r="41" spans="1:5" x14ac:dyDescent="0.35">
      <c r="A41" s="31">
        <v>36</v>
      </c>
      <c r="B41" s="32" t="s">
        <v>120</v>
      </c>
      <c r="C41" s="33">
        <v>77763898.799999997</v>
      </c>
      <c r="D41" s="8">
        <v>3778897.8720999998</v>
      </c>
      <c r="E41" s="34">
        <f t="shared" si="0"/>
        <v>81542796.672099993</v>
      </c>
    </row>
    <row r="42" spans="1:5" x14ac:dyDescent="0.35">
      <c r="A42" s="31">
        <v>37</v>
      </c>
      <c r="B42" s="32" t="s">
        <v>951</v>
      </c>
      <c r="C42" s="33">
        <v>0</v>
      </c>
      <c r="D42" s="8">
        <v>0</v>
      </c>
      <c r="E42" s="34">
        <f t="shared" si="0"/>
        <v>0</v>
      </c>
    </row>
    <row r="43" spans="1:5" x14ac:dyDescent="0.35">
      <c r="A43" s="31">
        <v>38</v>
      </c>
      <c r="B43" s="32" t="s">
        <v>952</v>
      </c>
      <c r="C43" s="33">
        <v>0</v>
      </c>
      <c r="D43" s="8"/>
      <c r="E43" s="34">
        <f t="shared" si="0"/>
        <v>0</v>
      </c>
    </row>
    <row r="44" spans="1:5" x14ac:dyDescent="0.35">
      <c r="A44" s="173" t="s">
        <v>25</v>
      </c>
      <c r="B44" s="173"/>
      <c r="C44" s="35">
        <f>SUM(C6:C43)</f>
        <v>2963298243.5400004</v>
      </c>
      <c r="D44" s="35">
        <f>SUM(D6:D43)</f>
        <v>143999999.99839997</v>
      </c>
      <c r="E44" s="35">
        <f>SUM(E6:E41)</f>
        <v>3107298243.5384002</v>
      </c>
    </row>
  </sheetData>
  <mergeCells count="4">
    <mergeCell ref="A1:E1"/>
    <mergeCell ref="A2:E2"/>
    <mergeCell ref="A3:E3"/>
    <mergeCell ref="A44:B4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9"/>
  <sheetViews>
    <sheetView workbookViewId="0">
      <selection activeCell="A3" sqref="A3:J3"/>
    </sheetView>
  </sheetViews>
  <sheetFormatPr defaultColWidth="8.88671875" defaultRowHeight="18" x14ac:dyDescent="0.35"/>
  <cols>
    <col min="1" max="1" width="8.88671875" style="1"/>
    <col min="2" max="2" width="17.6640625" style="1" customWidth="1"/>
    <col min="3" max="3" width="25.5546875" style="1" customWidth="1"/>
    <col min="4" max="8" width="25.44140625" style="1" customWidth="1"/>
    <col min="9" max="9" width="26.33203125" style="1" customWidth="1"/>
    <col min="10" max="10" width="29.5546875" style="1" customWidth="1"/>
    <col min="11" max="16384" width="8.88671875" style="1"/>
  </cols>
  <sheetData>
    <row r="1" spans="1:10" x14ac:dyDescent="0.35">
      <c r="A1" s="174" t="s">
        <v>17</v>
      </c>
      <c r="B1" s="175"/>
      <c r="C1" s="175"/>
      <c r="D1" s="175"/>
      <c r="E1" s="175"/>
      <c r="F1" s="175"/>
      <c r="G1" s="175"/>
      <c r="H1" s="175"/>
      <c r="I1" s="175"/>
      <c r="J1" s="176"/>
    </row>
    <row r="2" spans="1:10" x14ac:dyDescent="0.35">
      <c r="A2" s="174" t="s">
        <v>62</v>
      </c>
      <c r="B2" s="175"/>
      <c r="C2" s="175"/>
      <c r="D2" s="175"/>
      <c r="E2" s="175"/>
      <c r="F2" s="175"/>
      <c r="G2" s="175"/>
      <c r="H2" s="175"/>
      <c r="I2" s="175"/>
      <c r="J2" s="176"/>
    </row>
    <row r="3" spans="1:10" ht="33" customHeight="1" x14ac:dyDescent="0.35">
      <c r="A3" s="177" t="s">
        <v>953</v>
      </c>
      <c r="B3" s="178"/>
      <c r="C3" s="178"/>
      <c r="D3" s="178"/>
      <c r="E3" s="178"/>
      <c r="F3" s="178"/>
      <c r="G3" s="178"/>
      <c r="H3" s="178"/>
      <c r="I3" s="178"/>
      <c r="J3" s="179"/>
    </row>
    <row r="4" spans="1:10" ht="48" customHeight="1" x14ac:dyDescent="0.35">
      <c r="A4" s="11" t="s">
        <v>20</v>
      </c>
      <c r="B4" s="11" t="s">
        <v>130</v>
      </c>
      <c r="C4" s="12" t="s">
        <v>46</v>
      </c>
      <c r="D4" s="13" t="s">
        <v>125</v>
      </c>
      <c r="E4" s="14" t="s">
        <v>954</v>
      </c>
      <c r="F4" s="15" t="s">
        <v>74</v>
      </c>
      <c r="G4" s="15" t="s">
        <v>75</v>
      </c>
      <c r="H4" s="16" t="s">
        <v>955</v>
      </c>
      <c r="I4" s="26" t="s">
        <v>24</v>
      </c>
      <c r="J4" s="2" t="s">
        <v>956</v>
      </c>
    </row>
    <row r="5" spans="1:10" x14ac:dyDescent="0.35">
      <c r="A5" s="11"/>
      <c r="B5" s="11"/>
      <c r="C5" s="128" t="s">
        <v>26</v>
      </c>
      <c r="D5" s="128" t="s">
        <v>26</v>
      </c>
      <c r="E5" s="128" t="s">
        <v>26</v>
      </c>
      <c r="F5" s="128" t="s">
        <v>26</v>
      </c>
      <c r="G5" s="128" t="s">
        <v>26</v>
      </c>
      <c r="H5" s="128" t="s">
        <v>26</v>
      </c>
      <c r="I5" s="128" t="s">
        <v>26</v>
      </c>
      <c r="J5" s="128" t="s">
        <v>26</v>
      </c>
    </row>
    <row r="6" spans="1:10" x14ac:dyDescent="0.35">
      <c r="A6" s="18">
        <v>1</v>
      </c>
      <c r="B6" s="19" t="s">
        <v>85</v>
      </c>
      <c r="C6" s="20">
        <v>1708519986.11641</v>
      </c>
      <c r="D6" s="20">
        <v>0</v>
      </c>
      <c r="E6" s="21">
        <v>53746339.878194198</v>
      </c>
      <c r="F6" s="21">
        <f>E6/2</f>
        <v>26873169.939097099</v>
      </c>
      <c r="G6" s="20">
        <f>E6-F6</f>
        <v>26873169.939097099</v>
      </c>
      <c r="H6" s="20">
        <v>83024676.485499993</v>
      </c>
      <c r="I6" s="20">
        <v>1302235908.74</v>
      </c>
      <c r="J6" s="27">
        <f t="shared" ref="J6:J42" si="0">C6+D6+G6+H6+I6</f>
        <v>3120653741.2810073</v>
      </c>
    </row>
    <row r="7" spans="1:10" x14ac:dyDescent="0.35">
      <c r="A7" s="18">
        <v>2</v>
      </c>
      <c r="B7" s="19" t="s">
        <v>86</v>
      </c>
      <c r="C7" s="20">
        <v>2155052749.9224401</v>
      </c>
      <c r="D7" s="20">
        <f>-29166666.69</f>
        <v>-29166666.690000001</v>
      </c>
      <c r="E7" s="21">
        <v>67793293.899865001</v>
      </c>
      <c r="F7" s="21">
        <v>0</v>
      </c>
      <c r="G7" s="20">
        <f t="shared" ref="G7:G42" si="1">E7-F7</f>
        <v>67793293.899865001</v>
      </c>
      <c r="H7" s="20">
        <v>104723713.4039</v>
      </c>
      <c r="I7" s="20">
        <v>1594497941.3199999</v>
      </c>
      <c r="J7" s="27">
        <f t="shared" si="0"/>
        <v>3892901031.856205</v>
      </c>
    </row>
    <row r="8" spans="1:10" x14ac:dyDescent="0.35">
      <c r="A8" s="18">
        <v>3</v>
      </c>
      <c r="B8" s="19" t="s">
        <v>87</v>
      </c>
      <c r="C8" s="20">
        <v>2870403626.0581799</v>
      </c>
      <c r="D8" s="20">
        <v>0</v>
      </c>
      <c r="E8" s="21">
        <v>90296683.753820404</v>
      </c>
      <c r="F8" s="21">
        <f>E8/2</f>
        <v>45148341.876910202</v>
      </c>
      <c r="G8" s="20">
        <f t="shared" si="1"/>
        <v>45148341.876910202</v>
      </c>
      <c r="H8" s="20">
        <v>139485832.40000001</v>
      </c>
      <c r="I8" s="20">
        <v>2265787217.1799998</v>
      </c>
      <c r="J8" s="27">
        <f t="shared" si="0"/>
        <v>5320825017.51509</v>
      </c>
    </row>
    <row r="9" spans="1:10" x14ac:dyDescent="0.35">
      <c r="A9" s="18">
        <v>4</v>
      </c>
      <c r="B9" s="19" t="s">
        <v>88</v>
      </c>
      <c r="C9" s="20">
        <v>2166698883.4562802</v>
      </c>
      <c r="D9" s="20">
        <v>0</v>
      </c>
      <c r="E9" s="21">
        <v>68159656.047318399</v>
      </c>
      <c r="F9" s="21">
        <v>0</v>
      </c>
      <c r="G9" s="20">
        <f t="shared" si="1"/>
        <v>68159656.047318399</v>
      </c>
      <c r="H9" s="20">
        <v>105289651.454</v>
      </c>
      <c r="I9" s="20">
        <v>1797605307.1600001</v>
      </c>
      <c r="J9" s="27">
        <f t="shared" si="0"/>
        <v>4137753498.1175985</v>
      </c>
    </row>
    <row r="10" spans="1:10" x14ac:dyDescent="0.35">
      <c r="A10" s="18">
        <v>5</v>
      </c>
      <c r="B10" s="19" t="s">
        <v>89</v>
      </c>
      <c r="C10" s="20">
        <v>2459631995.4175301</v>
      </c>
      <c r="D10" s="20">
        <v>0</v>
      </c>
      <c r="E10" s="21">
        <v>77374697.559765995</v>
      </c>
      <c r="F10" s="21">
        <v>0</v>
      </c>
      <c r="G10" s="20">
        <f t="shared" si="1"/>
        <v>77374697.559765995</v>
      </c>
      <c r="H10" s="20">
        <v>119524589.9093</v>
      </c>
      <c r="I10" s="20">
        <v>1741403279.1600001</v>
      </c>
      <c r="J10" s="27">
        <f t="shared" si="0"/>
        <v>4397934562.0465956</v>
      </c>
    </row>
    <row r="11" spans="1:10" x14ac:dyDescent="0.35">
      <c r="A11" s="18">
        <v>6</v>
      </c>
      <c r="B11" s="19" t="s">
        <v>90</v>
      </c>
      <c r="C11" s="20">
        <v>1001160252.86411</v>
      </c>
      <c r="D11" s="20">
        <v>0</v>
      </c>
      <c r="E11" s="21">
        <v>31494334.0786932</v>
      </c>
      <c r="F11" s="21">
        <f>E11/2</f>
        <v>15747167.0393466</v>
      </c>
      <c r="G11" s="20">
        <f t="shared" si="1"/>
        <v>15747167.0393466</v>
      </c>
      <c r="H11" s="20">
        <v>48650883.091499999</v>
      </c>
      <c r="I11" s="20">
        <v>792754048.85000002</v>
      </c>
      <c r="J11" s="27">
        <f t="shared" si="0"/>
        <v>1858312351.8449566</v>
      </c>
    </row>
    <row r="12" spans="1:10" x14ac:dyDescent="0.35">
      <c r="A12" s="18">
        <v>7</v>
      </c>
      <c r="B12" s="19" t="s">
        <v>91</v>
      </c>
      <c r="C12" s="20">
        <v>2676460285.1456699</v>
      </c>
      <c r="D12" s="20">
        <f>-139538498.52</f>
        <v>-139538498.52000001</v>
      </c>
      <c r="E12" s="21">
        <v>84195646.129234001</v>
      </c>
      <c r="F12" s="21">
        <f>E12/2</f>
        <v>42097823.064617001</v>
      </c>
      <c r="G12" s="20">
        <f t="shared" si="1"/>
        <v>42097823.064617001</v>
      </c>
      <c r="H12" s="20">
        <v>130061252.4905</v>
      </c>
      <c r="I12" s="20">
        <v>1838460809.78</v>
      </c>
      <c r="J12" s="27">
        <f t="shared" si="0"/>
        <v>4547541671.9607868</v>
      </c>
    </row>
    <row r="13" spans="1:10" x14ac:dyDescent="0.35">
      <c r="A13" s="18">
        <v>8</v>
      </c>
      <c r="B13" s="19" t="s">
        <v>92</v>
      </c>
      <c r="C13" s="20">
        <v>2905833798.4854002</v>
      </c>
      <c r="D13" s="20">
        <v>0</v>
      </c>
      <c r="E13" s="21">
        <v>91411240.273203894</v>
      </c>
      <c r="F13" s="21">
        <v>0</v>
      </c>
      <c r="G13" s="20">
        <f t="shared" si="1"/>
        <v>91411240.273203894</v>
      </c>
      <c r="H13" s="20">
        <v>141207543.95609999</v>
      </c>
      <c r="I13" s="20">
        <v>2055299376.1500001</v>
      </c>
      <c r="J13" s="27">
        <f t="shared" si="0"/>
        <v>5193751958.8647041</v>
      </c>
    </row>
    <row r="14" spans="1:10" x14ac:dyDescent="0.35">
      <c r="A14" s="18">
        <v>9</v>
      </c>
      <c r="B14" s="19" t="s">
        <v>93</v>
      </c>
      <c r="C14" s="20">
        <v>1873299528.0195</v>
      </c>
      <c r="D14" s="20">
        <f>-38551266.18</f>
        <v>-38551266.18</v>
      </c>
      <c r="E14" s="21">
        <v>58929947.5241981</v>
      </c>
      <c r="F14" s="21">
        <f>E14/2</f>
        <v>29464973.76209905</v>
      </c>
      <c r="G14" s="20">
        <f t="shared" si="1"/>
        <v>29464973.76209905</v>
      </c>
      <c r="H14" s="20">
        <v>91032056.129299998</v>
      </c>
      <c r="I14" s="20">
        <v>1399486438.3</v>
      </c>
      <c r="J14" s="27">
        <f t="shared" si="0"/>
        <v>3354731730.030899</v>
      </c>
    </row>
    <row r="15" spans="1:10" x14ac:dyDescent="0.35">
      <c r="A15" s="18">
        <v>10</v>
      </c>
      <c r="B15" s="19" t="s">
        <v>94</v>
      </c>
      <c r="C15" s="20">
        <v>2400364672.8544302</v>
      </c>
      <c r="D15" s="20">
        <v>0</v>
      </c>
      <c r="E15" s="21">
        <v>75510275.903472796</v>
      </c>
      <c r="F15" s="21">
        <f>E15/2</f>
        <v>37755137.951736398</v>
      </c>
      <c r="G15" s="20">
        <f t="shared" si="1"/>
        <v>37755137.951736398</v>
      </c>
      <c r="H15" s="20">
        <v>116644523.933</v>
      </c>
      <c r="I15" s="20">
        <v>2017131237.1700001</v>
      </c>
      <c r="J15" s="27">
        <f t="shared" si="0"/>
        <v>4571895571.9091663</v>
      </c>
    </row>
    <row r="16" spans="1:10" x14ac:dyDescent="0.35">
      <c r="A16" s="18">
        <v>11</v>
      </c>
      <c r="B16" s="19" t="s">
        <v>95</v>
      </c>
      <c r="C16" s="20">
        <v>1385746261.6117201</v>
      </c>
      <c r="D16" s="20">
        <f>-45034817</f>
        <v>-45034817</v>
      </c>
      <c r="E16" s="21">
        <v>43592577.298776701</v>
      </c>
      <c r="F16" s="21">
        <v>0</v>
      </c>
      <c r="G16" s="20">
        <f t="shared" si="1"/>
        <v>43592577.298776701</v>
      </c>
      <c r="H16" s="20">
        <v>67339648.348199993</v>
      </c>
      <c r="I16" s="20">
        <v>1123021585.72</v>
      </c>
      <c r="J16" s="27">
        <f t="shared" si="0"/>
        <v>2574665255.9786968</v>
      </c>
    </row>
    <row r="17" spans="1:10" x14ac:dyDescent="0.35">
      <c r="A17" s="18">
        <v>12</v>
      </c>
      <c r="B17" s="19" t="s">
        <v>96</v>
      </c>
      <c r="C17" s="20">
        <v>1836603866.00962</v>
      </c>
      <c r="D17" s="20">
        <v>0</v>
      </c>
      <c r="E17" s="21">
        <v>57775581.442384496</v>
      </c>
      <c r="F17" s="21">
        <f>E17/2</f>
        <v>28887790.721192248</v>
      </c>
      <c r="G17" s="20">
        <f t="shared" si="1"/>
        <v>28887790.721192248</v>
      </c>
      <c r="H17" s="20">
        <v>89248848.738499999</v>
      </c>
      <c r="I17" s="20">
        <v>1475652233.77</v>
      </c>
      <c r="J17" s="27">
        <f t="shared" si="0"/>
        <v>3430392739.2393122</v>
      </c>
    </row>
    <row r="18" spans="1:10" x14ac:dyDescent="0.35">
      <c r="A18" s="18">
        <v>13</v>
      </c>
      <c r="B18" s="19" t="s">
        <v>97</v>
      </c>
      <c r="C18" s="20">
        <v>1458330072.8542399</v>
      </c>
      <c r="D18" s="20">
        <v>0</v>
      </c>
      <c r="E18" s="21">
        <v>45875906.859256297</v>
      </c>
      <c r="F18" s="21">
        <v>0</v>
      </c>
      <c r="G18" s="20">
        <f t="shared" si="1"/>
        <v>45875906.859256297</v>
      </c>
      <c r="H18" s="20">
        <v>70866822.449699998</v>
      </c>
      <c r="I18" s="20">
        <v>1205247516.0999999</v>
      </c>
      <c r="J18" s="27">
        <f t="shared" si="0"/>
        <v>2780320318.263196</v>
      </c>
    </row>
    <row r="19" spans="1:10" x14ac:dyDescent="0.35">
      <c r="A19" s="18">
        <v>14</v>
      </c>
      <c r="B19" s="19" t="s">
        <v>98</v>
      </c>
      <c r="C19" s="20">
        <v>1866016832.66012</v>
      </c>
      <c r="D19" s="20">
        <v>0</v>
      </c>
      <c r="E19" s="21">
        <v>58700849.6951757</v>
      </c>
      <c r="F19" s="21">
        <v>0</v>
      </c>
      <c r="G19" s="20">
        <f t="shared" si="1"/>
        <v>58700849.6951757</v>
      </c>
      <c r="H19" s="20">
        <v>90678157.181099996</v>
      </c>
      <c r="I19" s="20">
        <v>1467943792.8499999</v>
      </c>
      <c r="J19" s="27">
        <f t="shared" si="0"/>
        <v>3483339632.3863955</v>
      </c>
    </row>
    <row r="20" spans="1:10" x14ac:dyDescent="0.35">
      <c r="A20" s="18">
        <v>15</v>
      </c>
      <c r="B20" s="19" t="s">
        <v>99</v>
      </c>
      <c r="C20" s="20">
        <v>1278596037.01952</v>
      </c>
      <c r="D20" s="20">
        <f>-53983557.43</f>
        <v>-53983557.43</v>
      </c>
      <c r="E20" s="21">
        <v>40221863.209383503</v>
      </c>
      <c r="F20" s="21">
        <v>0</v>
      </c>
      <c r="G20" s="20">
        <f t="shared" si="1"/>
        <v>40221863.209383503</v>
      </c>
      <c r="H20" s="20">
        <v>62132736.6325</v>
      </c>
      <c r="I20" s="20">
        <v>971121815.34000003</v>
      </c>
      <c r="J20" s="27">
        <f t="shared" si="0"/>
        <v>2298088894.7714033</v>
      </c>
    </row>
    <row r="21" spans="1:10" x14ac:dyDescent="0.35">
      <c r="A21" s="18">
        <v>16</v>
      </c>
      <c r="B21" s="19" t="s">
        <v>100</v>
      </c>
      <c r="C21" s="20">
        <v>2500877647.7476301</v>
      </c>
      <c r="D21" s="20">
        <v>0</v>
      </c>
      <c r="E21" s="21">
        <v>78672196.486871794</v>
      </c>
      <c r="F21" s="21">
        <f>E21/2</f>
        <v>39336098.243435897</v>
      </c>
      <c r="G21" s="20">
        <f t="shared" si="1"/>
        <v>39336098.243435897</v>
      </c>
      <c r="H21" s="20">
        <v>121528901.81029999</v>
      </c>
      <c r="I21" s="20">
        <v>1964391429.3800001</v>
      </c>
      <c r="J21" s="27">
        <f t="shared" si="0"/>
        <v>4626134077.181366</v>
      </c>
    </row>
    <row r="22" spans="1:10" x14ac:dyDescent="0.35">
      <c r="A22" s="18">
        <v>17</v>
      </c>
      <c r="B22" s="19" t="s">
        <v>101</v>
      </c>
      <c r="C22" s="20">
        <v>2627407434.5535102</v>
      </c>
      <c r="D22" s="20">
        <v>0</v>
      </c>
      <c r="E22" s="21">
        <v>82652549.647094205</v>
      </c>
      <c r="F22" s="21">
        <v>0</v>
      </c>
      <c r="G22" s="20">
        <f t="shared" si="1"/>
        <v>82652549.647094205</v>
      </c>
      <c r="H22" s="20">
        <v>127677553.6846</v>
      </c>
      <c r="I22" s="20">
        <v>2074391794.8699999</v>
      </c>
      <c r="J22" s="27">
        <f t="shared" si="0"/>
        <v>4912129332.7552042</v>
      </c>
    </row>
    <row r="23" spans="1:10" x14ac:dyDescent="0.35">
      <c r="A23" s="18">
        <v>18</v>
      </c>
      <c r="B23" s="19" t="s">
        <v>102</v>
      </c>
      <c r="C23" s="20">
        <v>2954768449.4562602</v>
      </c>
      <c r="D23" s="20">
        <v>0</v>
      </c>
      <c r="E23" s="21">
        <v>92950618.451241702</v>
      </c>
      <c r="F23" s="21">
        <v>0</v>
      </c>
      <c r="G23" s="20">
        <f t="shared" si="1"/>
        <v>92950618.451241702</v>
      </c>
      <c r="H23" s="20">
        <v>143585498.9104</v>
      </c>
      <c r="I23" s="20">
        <v>2232688562.9200001</v>
      </c>
      <c r="J23" s="27">
        <f t="shared" si="0"/>
        <v>5423993129.7379017</v>
      </c>
    </row>
    <row r="24" spans="1:10" x14ac:dyDescent="0.35">
      <c r="A24" s="18">
        <v>19</v>
      </c>
      <c r="B24" s="19" t="s">
        <v>103</v>
      </c>
      <c r="C24" s="20">
        <v>4704244612.1163597</v>
      </c>
      <c r="D24" s="20">
        <f>-512664445.04</f>
        <v>-512664445.04000002</v>
      </c>
      <c r="E24" s="21">
        <v>147985350.97433501</v>
      </c>
      <c r="F24" s="21">
        <v>0</v>
      </c>
      <c r="G24" s="20">
        <f t="shared" si="1"/>
        <v>147985350.97433501</v>
      </c>
      <c r="H24" s="20">
        <v>228600420.3662</v>
      </c>
      <c r="I24" s="20">
        <v>3993115804.6999998</v>
      </c>
      <c r="J24" s="27">
        <f t="shared" si="0"/>
        <v>8561281743.1168947</v>
      </c>
    </row>
    <row r="25" spans="1:10" x14ac:dyDescent="0.35">
      <c r="A25" s="18">
        <v>20</v>
      </c>
      <c r="B25" s="19" t="s">
        <v>104</v>
      </c>
      <c r="C25" s="20">
        <v>3581421496.1844301</v>
      </c>
      <c r="D25" s="20">
        <v>0</v>
      </c>
      <c r="E25" s="21">
        <v>112663766.61956599</v>
      </c>
      <c r="F25" s="21">
        <v>0</v>
      </c>
      <c r="G25" s="20">
        <f t="shared" si="1"/>
        <v>112663766.61956599</v>
      </c>
      <c r="H25" s="20">
        <v>174037391.1304</v>
      </c>
      <c r="I25" s="20">
        <v>2707881896.25</v>
      </c>
      <c r="J25" s="27">
        <f t="shared" si="0"/>
        <v>6576004550.1843967</v>
      </c>
    </row>
    <row r="26" spans="1:10" x14ac:dyDescent="0.35">
      <c r="A26" s="18">
        <v>21</v>
      </c>
      <c r="B26" s="19" t="s">
        <v>105</v>
      </c>
      <c r="C26" s="20">
        <v>2260261390.78654</v>
      </c>
      <c r="D26" s="20">
        <v>0</v>
      </c>
      <c r="E26" s="21">
        <v>71102929.968361199</v>
      </c>
      <c r="F26" s="21">
        <f>E26/2</f>
        <v>35551464.984180599</v>
      </c>
      <c r="G26" s="20">
        <f t="shared" si="1"/>
        <v>35551464.984180599</v>
      </c>
      <c r="H26" s="20">
        <v>109836274.8265</v>
      </c>
      <c r="I26" s="20">
        <v>1573886312.97</v>
      </c>
      <c r="J26" s="27">
        <f t="shared" si="0"/>
        <v>3979535443.5672207</v>
      </c>
    </row>
    <row r="27" spans="1:10" x14ac:dyDescent="0.35">
      <c r="A27" s="18">
        <v>22</v>
      </c>
      <c r="B27" s="19" t="s">
        <v>106</v>
      </c>
      <c r="C27" s="20">
        <v>2336145708.1651001</v>
      </c>
      <c r="D27" s="20">
        <f>-187142998.77</f>
        <v>-187142998.77000001</v>
      </c>
      <c r="E27" s="21">
        <v>73490086.306399003</v>
      </c>
      <c r="F27" s="21">
        <f>E27/2</f>
        <v>36745043.153199501</v>
      </c>
      <c r="G27" s="20">
        <f t="shared" si="1"/>
        <v>36745043.153199501</v>
      </c>
      <c r="H27" s="20">
        <v>113523835.377</v>
      </c>
      <c r="I27" s="20">
        <v>1615588573.21</v>
      </c>
      <c r="J27" s="27">
        <f t="shared" si="0"/>
        <v>3914860161.1352997</v>
      </c>
    </row>
    <row r="28" spans="1:10" x14ac:dyDescent="0.35">
      <c r="A28" s="18">
        <v>23</v>
      </c>
      <c r="B28" s="19" t="s">
        <v>107</v>
      </c>
      <c r="C28" s="20">
        <v>1653067787.9223599</v>
      </c>
      <c r="D28" s="20">
        <v>0</v>
      </c>
      <c r="E28" s="21">
        <v>52001933.774837904</v>
      </c>
      <c r="F28" s="21">
        <f>E28/2</f>
        <v>26000966.887418952</v>
      </c>
      <c r="G28" s="20">
        <f t="shared" si="1"/>
        <v>26000966.887418952</v>
      </c>
      <c r="H28" s="20">
        <v>80330004.5748</v>
      </c>
      <c r="I28" s="20">
        <v>1238381062.8599999</v>
      </c>
      <c r="J28" s="27">
        <f t="shared" si="0"/>
        <v>2997779822.2445788</v>
      </c>
    </row>
    <row r="29" spans="1:10" x14ac:dyDescent="0.35">
      <c r="A29" s="18">
        <v>24</v>
      </c>
      <c r="B29" s="19" t="s">
        <v>108</v>
      </c>
      <c r="C29" s="20">
        <v>2815994675.4173598</v>
      </c>
      <c r="D29" s="20">
        <v>0</v>
      </c>
      <c r="E29" s="21">
        <v>88585095.960240796</v>
      </c>
      <c r="F29" s="21">
        <v>0</v>
      </c>
      <c r="G29" s="20">
        <f t="shared" si="1"/>
        <v>88585095.960240796</v>
      </c>
      <c r="H29" s="20">
        <v>136841856.58419999</v>
      </c>
      <c r="I29" s="20">
        <v>9325730936.7299995</v>
      </c>
      <c r="J29" s="27">
        <f t="shared" si="0"/>
        <v>12367152564.691799</v>
      </c>
    </row>
    <row r="30" spans="1:10" x14ac:dyDescent="0.35">
      <c r="A30" s="18">
        <v>25</v>
      </c>
      <c r="B30" s="19" t="s">
        <v>109</v>
      </c>
      <c r="C30" s="20">
        <v>1474821380.2913401</v>
      </c>
      <c r="D30" s="20">
        <f>-39238127.24</f>
        <v>-39238127.240000002</v>
      </c>
      <c r="E30" s="21">
        <v>46394687.687856302</v>
      </c>
      <c r="F30" s="21">
        <v>0</v>
      </c>
      <c r="G30" s="20">
        <f t="shared" si="1"/>
        <v>46394687.687856302</v>
      </c>
      <c r="H30" s="20">
        <v>71668209.3081</v>
      </c>
      <c r="I30" s="20">
        <v>1009052772.62</v>
      </c>
      <c r="J30" s="27">
        <f t="shared" si="0"/>
        <v>2562698922.6672964</v>
      </c>
    </row>
    <row r="31" spans="1:10" x14ac:dyDescent="0.35">
      <c r="A31" s="18">
        <v>26</v>
      </c>
      <c r="B31" s="19" t="s">
        <v>110</v>
      </c>
      <c r="C31" s="20">
        <v>2729780611.4173999</v>
      </c>
      <c r="D31" s="20">
        <v>0</v>
      </c>
      <c r="E31" s="21">
        <v>85872988.157100007</v>
      </c>
      <c r="F31" s="21">
        <f>E31/2</f>
        <v>42936494.078550003</v>
      </c>
      <c r="G31" s="20">
        <f t="shared" si="1"/>
        <v>42936494.078550003</v>
      </c>
      <c r="H31" s="20">
        <v>132652327.14920001</v>
      </c>
      <c r="I31" s="20">
        <v>1894493552.4000001</v>
      </c>
      <c r="J31" s="27">
        <f t="shared" si="0"/>
        <v>4799862985.0451498</v>
      </c>
    </row>
    <row r="32" spans="1:10" x14ac:dyDescent="0.35">
      <c r="A32" s="18">
        <v>27</v>
      </c>
      <c r="B32" s="19" t="s">
        <v>111</v>
      </c>
      <c r="C32" s="20">
        <v>1947415618.2911601</v>
      </c>
      <c r="D32" s="20">
        <f>-115776950.4</f>
        <v>-115776950.40000001</v>
      </c>
      <c r="E32" s="21">
        <v>61261479.265739799</v>
      </c>
      <c r="F32" s="21">
        <v>0</v>
      </c>
      <c r="G32" s="20">
        <f t="shared" si="1"/>
        <v>61261479.265739799</v>
      </c>
      <c r="H32" s="20">
        <v>94633690.565599993</v>
      </c>
      <c r="I32" s="20">
        <v>1682809880.4400001</v>
      </c>
      <c r="J32" s="27">
        <f t="shared" si="0"/>
        <v>3670343718.1624999</v>
      </c>
    </row>
    <row r="33" spans="1:10" x14ac:dyDescent="0.35">
      <c r="A33" s="18">
        <v>28</v>
      </c>
      <c r="B33" s="19" t="s">
        <v>112</v>
      </c>
      <c r="C33" s="20">
        <v>1859905098.1554599</v>
      </c>
      <c r="D33" s="20">
        <f>-47177126.82</f>
        <v>-47177126.82</v>
      </c>
      <c r="E33" s="21">
        <v>58508587.759240799</v>
      </c>
      <c r="F33" s="21">
        <f>E33/2</f>
        <v>29254293.879620399</v>
      </c>
      <c r="G33" s="20">
        <f t="shared" si="1"/>
        <v>29254293.879620399</v>
      </c>
      <c r="H33" s="20">
        <v>90381160.4912</v>
      </c>
      <c r="I33" s="20">
        <v>1486328695.48</v>
      </c>
      <c r="J33" s="27">
        <f t="shared" si="0"/>
        <v>3418692121.1862803</v>
      </c>
    </row>
    <row r="34" spans="1:10" x14ac:dyDescent="0.35">
      <c r="A34" s="18">
        <v>29</v>
      </c>
      <c r="B34" s="19" t="s">
        <v>113</v>
      </c>
      <c r="C34" s="20">
        <v>2519288479.8350601</v>
      </c>
      <c r="D34" s="20">
        <f>-82028645.1</f>
        <v>-82028645.099999994</v>
      </c>
      <c r="E34" s="21">
        <v>79251361.405235007</v>
      </c>
      <c r="F34" s="21">
        <v>0</v>
      </c>
      <c r="G34" s="20">
        <f t="shared" si="1"/>
        <v>79251361.405235007</v>
      </c>
      <c r="H34" s="20">
        <v>122423567.01189999</v>
      </c>
      <c r="I34" s="20">
        <v>2042496126.0999999</v>
      </c>
      <c r="J34" s="27">
        <f t="shared" si="0"/>
        <v>4681430889.2521954</v>
      </c>
    </row>
    <row r="35" spans="1:10" x14ac:dyDescent="0.35">
      <c r="A35" s="18">
        <v>30</v>
      </c>
      <c r="B35" s="19" t="s">
        <v>114</v>
      </c>
      <c r="C35" s="20">
        <v>3177885851.5048499</v>
      </c>
      <c r="D35" s="20">
        <f>-83688581.46</f>
        <v>-83688581.459999993</v>
      </c>
      <c r="E35" s="21">
        <v>99969408.878345594</v>
      </c>
      <c r="F35" s="21">
        <v>0</v>
      </c>
      <c r="G35" s="20">
        <f t="shared" si="1"/>
        <v>99969408.878345594</v>
      </c>
      <c r="H35" s="20">
        <v>154427777.76800001</v>
      </c>
      <c r="I35" s="20">
        <v>3351751821.8699999</v>
      </c>
      <c r="J35" s="27">
        <f t="shared" si="0"/>
        <v>6700346278.5611954</v>
      </c>
    </row>
    <row r="36" spans="1:10" x14ac:dyDescent="0.35">
      <c r="A36" s="18">
        <v>31</v>
      </c>
      <c r="B36" s="19" t="s">
        <v>115</v>
      </c>
      <c r="C36" s="20">
        <v>1992108636.8446801</v>
      </c>
      <c r="D36" s="20">
        <v>0</v>
      </c>
      <c r="E36" s="21">
        <v>62667424.870616503</v>
      </c>
      <c r="F36" s="21">
        <f>E36/2</f>
        <v>31333712.435308252</v>
      </c>
      <c r="G36" s="20">
        <f t="shared" si="1"/>
        <v>31333712.435308252</v>
      </c>
      <c r="H36" s="20">
        <v>96805525.508399993</v>
      </c>
      <c r="I36" s="20">
        <v>1434752322.8499999</v>
      </c>
      <c r="J36" s="27">
        <f t="shared" si="0"/>
        <v>3555000197.6383882</v>
      </c>
    </row>
    <row r="37" spans="1:10" x14ac:dyDescent="0.35">
      <c r="A37" s="18">
        <v>32</v>
      </c>
      <c r="B37" s="19" t="s">
        <v>116</v>
      </c>
      <c r="C37" s="20">
        <v>2469329091.6991701</v>
      </c>
      <c r="D37" s="20">
        <v>0</v>
      </c>
      <c r="E37" s="21">
        <v>77679747.214934006</v>
      </c>
      <c r="F37" s="21">
        <f>E37/2</f>
        <v>38839873.607467003</v>
      </c>
      <c r="G37" s="20">
        <f t="shared" si="1"/>
        <v>38839873.607467003</v>
      </c>
      <c r="H37" s="20">
        <v>119995815.4659</v>
      </c>
      <c r="I37" s="20">
        <v>5352627033.7299995</v>
      </c>
      <c r="J37" s="27">
        <f t="shared" si="0"/>
        <v>7980791814.5025368</v>
      </c>
    </row>
    <row r="38" spans="1:10" x14ac:dyDescent="0.35">
      <c r="A38" s="18">
        <v>33</v>
      </c>
      <c r="B38" s="19" t="s">
        <v>117</v>
      </c>
      <c r="C38" s="20">
        <v>2486996588.0583701</v>
      </c>
      <c r="D38" s="20">
        <f>-35989038.17</f>
        <v>-35989038.170000002</v>
      </c>
      <c r="E38" s="21">
        <v>78235528.400728196</v>
      </c>
      <c r="F38" s="21">
        <v>0</v>
      </c>
      <c r="G38" s="20">
        <f t="shared" si="1"/>
        <v>78235528.400728196</v>
      </c>
      <c r="H38" s="20">
        <v>120854358.63869999</v>
      </c>
      <c r="I38" s="20">
        <v>1799475159.02</v>
      </c>
      <c r="J38" s="27">
        <f t="shared" si="0"/>
        <v>4449572595.9477978</v>
      </c>
    </row>
    <row r="39" spans="1:10" x14ac:dyDescent="0.35">
      <c r="A39" s="18">
        <v>34</v>
      </c>
      <c r="B39" s="19" t="s">
        <v>118</v>
      </c>
      <c r="C39" s="20">
        <v>1864012263.1456101</v>
      </c>
      <c r="D39" s="20">
        <v>0</v>
      </c>
      <c r="E39" s="21">
        <v>58637790.278189301</v>
      </c>
      <c r="F39" s="21">
        <v>0</v>
      </c>
      <c r="G39" s="20">
        <f t="shared" si="1"/>
        <v>58637790.278189301</v>
      </c>
      <c r="H39" s="20">
        <v>90580746.125400007</v>
      </c>
      <c r="I39" s="20">
        <v>1169794471.71</v>
      </c>
      <c r="J39" s="27">
        <f t="shared" si="0"/>
        <v>3183025271.2591996</v>
      </c>
    </row>
    <row r="40" spans="1:10" x14ac:dyDescent="0.35">
      <c r="A40" s="18">
        <v>35</v>
      </c>
      <c r="B40" s="19" t="s">
        <v>119</v>
      </c>
      <c r="C40" s="20">
        <v>1874100973.4369299</v>
      </c>
      <c r="D40" s="20">
        <v>0</v>
      </c>
      <c r="E40" s="21">
        <v>58955159.261971802</v>
      </c>
      <c r="F40" s="21">
        <v>0</v>
      </c>
      <c r="G40" s="20">
        <f t="shared" si="1"/>
        <v>58955159.261971802</v>
      </c>
      <c r="H40" s="20">
        <v>91071001.969500005</v>
      </c>
      <c r="I40" s="20">
        <v>1236313320.3399999</v>
      </c>
      <c r="J40" s="27">
        <f t="shared" si="0"/>
        <v>3260440455.0084019</v>
      </c>
    </row>
    <row r="41" spans="1:10" x14ac:dyDescent="0.35">
      <c r="A41" s="18">
        <v>36</v>
      </c>
      <c r="B41" s="19" t="s">
        <v>120</v>
      </c>
      <c r="C41" s="20">
        <v>1693375509.66028</v>
      </c>
      <c r="D41" s="20">
        <v>0</v>
      </c>
      <c r="E41" s="21">
        <v>53269927.435918398</v>
      </c>
      <c r="F41" s="21">
        <v>0</v>
      </c>
      <c r="G41" s="20">
        <f t="shared" si="1"/>
        <v>53269927.435918398</v>
      </c>
      <c r="H41" s="20">
        <v>82288738.206100002</v>
      </c>
      <c r="I41" s="20">
        <v>1245374903.7</v>
      </c>
      <c r="J41" s="27">
        <f t="shared" si="0"/>
        <v>3074309079.0022984</v>
      </c>
    </row>
    <row r="42" spans="1:10" x14ac:dyDescent="0.35">
      <c r="A42" s="18">
        <v>37</v>
      </c>
      <c r="B42" s="19" t="s">
        <v>930</v>
      </c>
      <c r="C42" s="20">
        <v>747911945.59222102</v>
      </c>
      <c r="D42" s="20">
        <v>0</v>
      </c>
      <c r="E42" s="21">
        <v>23527690.6054786</v>
      </c>
      <c r="F42" s="21">
        <v>0</v>
      </c>
      <c r="G42" s="20">
        <f t="shared" si="1"/>
        <v>23527690.6054786</v>
      </c>
      <c r="H42" s="20">
        <v>36344407.924400002</v>
      </c>
      <c r="I42" s="20">
        <v>1864395569.6500001</v>
      </c>
      <c r="J42" s="27">
        <f t="shared" si="0"/>
        <v>2672179613.7720995</v>
      </c>
    </row>
    <row r="43" spans="1:10" x14ac:dyDescent="0.35">
      <c r="A43" s="6"/>
      <c r="B43" s="6"/>
      <c r="C43" s="22">
        <f>SUM(C6:C42)</f>
        <v>82313840098.777267</v>
      </c>
      <c r="D43" s="22">
        <f t="shared" ref="D43:J43" si="2">SUM(D6:D42)</f>
        <v>-1409980718.8199999</v>
      </c>
      <c r="E43" s="22">
        <f t="shared" si="2"/>
        <v>2589415202.9630446</v>
      </c>
      <c r="F43" s="22">
        <f t="shared" si="2"/>
        <v>505972351.62417912</v>
      </c>
      <c r="G43" s="22">
        <f t="shared" si="2"/>
        <v>2083442851.3388648</v>
      </c>
      <c r="H43" s="22">
        <f t="shared" si="2"/>
        <v>3999999999.9998994</v>
      </c>
      <c r="I43" s="22">
        <f t="shared" si="2"/>
        <v>75343370511.389999</v>
      </c>
      <c r="J43" s="22">
        <f t="shared" si="2"/>
        <v>162330672742.68597</v>
      </c>
    </row>
    <row r="45" spans="1:10" x14ac:dyDescent="0.35">
      <c r="F45" s="23"/>
      <c r="G45" s="24"/>
      <c r="J45" s="24"/>
    </row>
    <row r="47" spans="1:10" x14ac:dyDescent="0.35">
      <c r="E47" s="25"/>
    </row>
    <row r="49" spans="5:5" x14ac:dyDescent="0.35">
      <c r="E49" s="24"/>
    </row>
  </sheetData>
  <mergeCells count="3">
    <mergeCell ref="A1:J1"/>
    <mergeCell ref="A2:J2"/>
    <mergeCell ref="A3:J3"/>
  </mergeCells>
  <pageMargins left="0.70833333333333304" right="0.70833333333333304" top="0.74791666666666701" bottom="0.74791666666666701" header="0.31458333333333299" footer="0.31458333333333299"/>
  <pageSetup paperSize="9" scale="56"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780"/>
  <sheetViews>
    <sheetView topLeftCell="A446" workbookViewId="0">
      <selection activeCell="F449" sqref="F449"/>
    </sheetView>
  </sheetViews>
  <sheetFormatPr defaultColWidth="9.109375" defaultRowHeight="18" x14ac:dyDescent="0.35"/>
  <cols>
    <col min="1" max="1" width="9.109375" style="1"/>
    <col min="2" max="2" width="18.5546875" style="1" customWidth="1"/>
    <col min="3" max="3" width="25" style="1" customWidth="1"/>
    <col min="4" max="5" width="25.5546875" style="1" customWidth="1"/>
    <col min="6" max="6" width="25.44140625" style="1" customWidth="1"/>
    <col min="7" max="16384" width="9.109375" style="1"/>
  </cols>
  <sheetData>
    <row r="1" spans="1:6" x14ac:dyDescent="0.35">
      <c r="A1" s="173" t="s">
        <v>17</v>
      </c>
      <c r="B1" s="173"/>
      <c r="C1" s="173"/>
      <c r="D1" s="173"/>
      <c r="E1" s="173"/>
      <c r="F1" s="173"/>
    </row>
    <row r="2" spans="1:6" x14ac:dyDescent="0.35">
      <c r="A2" s="173" t="s">
        <v>62</v>
      </c>
      <c r="B2" s="173"/>
      <c r="C2" s="173"/>
      <c r="D2" s="173"/>
      <c r="E2" s="173"/>
      <c r="F2" s="173"/>
    </row>
    <row r="3" spans="1:6" ht="55.5" customHeight="1" x14ac:dyDescent="0.35">
      <c r="A3" s="180" t="s">
        <v>957</v>
      </c>
      <c r="B3" s="180"/>
      <c r="C3" s="180"/>
      <c r="D3" s="180"/>
      <c r="E3" s="180"/>
      <c r="F3" s="180"/>
    </row>
    <row r="4" spans="1:6" ht="70.8" x14ac:dyDescent="0.35">
      <c r="A4" s="4" t="s">
        <v>958</v>
      </c>
      <c r="B4" s="4" t="s">
        <v>959</v>
      </c>
      <c r="C4" s="5" t="s">
        <v>960</v>
      </c>
      <c r="D4" s="5" t="s">
        <v>961</v>
      </c>
      <c r="E4" s="5" t="s">
        <v>962</v>
      </c>
      <c r="F4" s="2" t="s">
        <v>42</v>
      </c>
    </row>
    <row r="5" spans="1:6" x14ac:dyDescent="0.35">
      <c r="A5" s="6"/>
      <c r="B5" s="6"/>
      <c r="C5" s="7" t="s">
        <v>26</v>
      </c>
      <c r="D5" s="7" t="s">
        <v>26</v>
      </c>
      <c r="E5" s="7" t="s">
        <v>26</v>
      </c>
      <c r="F5" s="7" t="s">
        <v>26</v>
      </c>
    </row>
    <row r="6" spans="1:6" x14ac:dyDescent="0.35">
      <c r="A6" s="6">
        <v>1</v>
      </c>
      <c r="B6" s="6" t="s">
        <v>85</v>
      </c>
      <c r="C6" s="6" t="s">
        <v>132</v>
      </c>
      <c r="D6" s="8">
        <v>2625866.3086000001</v>
      </c>
      <c r="E6" s="8">
        <v>127602.6634</v>
      </c>
      <c r="F6" s="8">
        <f>D6+E6</f>
        <v>2753468.9720000001</v>
      </c>
    </row>
    <row r="7" spans="1:6" x14ac:dyDescent="0.35">
      <c r="A7" s="6">
        <v>2</v>
      </c>
      <c r="B7" s="6" t="s">
        <v>85</v>
      </c>
      <c r="C7" s="6" t="s">
        <v>134</v>
      </c>
      <c r="D7" s="8">
        <v>4380915.8622000003</v>
      </c>
      <c r="E7" s="8">
        <v>212888.421</v>
      </c>
      <c r="F7" s="8">
        <f t="shared" ref="F7:F70" si="0">D7+E7</f>
        <v>4593804.2832000004</v>
      </c>
    </row>
    <row r="8" spans="1:6" x14ac:dyDescent="0.35">
      <c r="A8" s="6">
        <v>3</v>
      </c>
      <c r="B8" s="6" t="s">
        <v>85</v>
      </c>
      <c r="C8" s="6" t="s">
        <v>136</v>
      </c>
      <c r="D8" s="8">
        <v>3082456.6472</v>
      </c>
      <c r="E8" s="8">
        <v>149790.44320000001</v>
      </c>
      <c r="F8" s="8">
        <f t="shared" si="0"/>
        <v>3232247.0904000001</v>
      </c>
    </row>
    <row r="9" spans="1:6" x14ac:dyDescent="0.35">
      <c r="A9" s="6">
        <v>4</v>
      </c>
      <c r="B9" s="6" t="s">
        <v>85</v>
      </c>
      <c r="C9" s="6" t="s">
        <v>138</v>
      </c>
      <c r="D9" s="8">
        <v>3140689.4753999999</v>
      </c>
      <c r="E9" s="8">
        <v>152620.2384</v>
      </c>
      <c r="F9" s="8">
        <f t="shared" si="0"/>
        <v>3293309.7138</v>
      </c>
    </row>
    <row r="10" spans="1:6" x14ac:dyDescent="0.35">
      <c r="A10" s="6">
        <v>5</v>
      </c>
      <c r="B10" s="6" t="s">
        <v>85</v>
      </c>
      <c r="C10" s="6" t="s">
        <v>140</v>
      </c>
      <c r="D10" s="8">
        <v>2858642.53</v>
      </c>
      <c r="E10" s="8">
        <v>138914.30780000001</v>
      </c>
      <c r="F10" s="8">
        <f t="shared" si="0"/>
        <v>2997556.8377999999</v>
      </c>
    </row>
    <row r="11" spans="1:6" x14ac:dyDescent="0.35">
      <c r="A11" s="6">
        <v>6</v>
      </c>
      <c r="B11" s="6" t="s">
        <v>85</v>
      </c>
      <c r="C11" s="6" t="s">
        <v>142</v>
      </c>
      <c r="D11" s="8">
        <v>2952238.8325999998</v>
      </c>
      <c r="E11" s="8">
        <v>143462.57339999999</v>
      </c>
      <c r="F11" s="8">
        <f t="shared" si="0"/>
        <v>3095701.406</v>
      </c>
    </row>
    <row r="12" spans="1:6" x14ac:dyDescent="0.35">
      <c r="A12" s="6">
        <v>7</v>
      </c>
      <c r="B12" s="6" t="s">
        <v>85</v>
      </c>
      <c r="C12" s="6" t="s">
        <v>143</v>
      </c>
      <c r="D12" s="8">
        <v>2864462.4112999998</v>
      </c>
      <c r="E12" s="8">
        <v>139197.122</v>
      </c>
      <c r="F12" s="8">
        <f t="shared" si="0"/>
        <v>3003659.5332999998</v>
      </c>
    </row>
    <row r="13" spans="1:6" x14ac:dyDescent="0.35">
      <c r="A13" s="6">
        <v>8</v>
      </c>
      <c r="B13" s="6" t="s">
        <v>85</v>
      </c>
      <c r="C13" s="6" t="s">
        <v>145</v>
      </c>
      <c r="D13" s="8">
        <v>2793029.4671999998</v>
      </c>
      <c r="E13" s="8">
        <v>135725.8737</v>
      </c>
      <c r="F13" s="8">
        <f t="shared" si="0"/>
        <v>2928755.3408999997</v>
      </c>
    </row>
    <row r="14" spans="1:6" x14ac:dyDescent="0.35">
      <c r="A14" s="6">
        <v>9</v>
      </c>
      <c r="B14" s="6" t="s">
        <v>85</v>
      </c>
      <c r="C14" s="6" t="s">
        <v>147</v>
      </c>
      <c r="D14" s="8">
        <v>3013281.0526000001</v>
      </c>
      <c r="E14" s="8">
        <v>146428.8897</v>
      </c>
      <c r="F14" s="8">
        <f t="shared" si="0"/>
        <v>3159709.9423000002</v>
      </c>
    </row>
    <row r="15" spans="1:6" x14ac:dyDescent="0.35">
      <c r="A15" s="6">
        <v>10</v>
      </c>
      <c r="B15" s="6" t="s">
        <v>85</v>
      </c>
      <c r="C15" s="6" t="s">
        <v>149</v>
      </c>
      <c r="D15" s="8">
        <v>3057870.5565999998</v>
      </c>
      <c r="E15" s="8">
        <v>148595.69440000001</v>
      </c>
      <c r="F15" s="8">
        <f t="shared" si="0"/>
        <v>3206466.2509999997</v>
      </c>
    </row>
    <row r="16" spans="1:6" x14ac:dyDescent="0.35">
      <c r="A16" s="6">
        <v>11</v>
      </c>
      <c r="B16" s="6" t="s">
        <v>85</v>
      </c>
      <c r="C16" s="6" t="s">
        <v>151</v>
      </c>
      <c r="D16" s="8">
        <v>3344026.0482999999</v>
      </c>
      <c r="E16" s="8">
        <v>162501.27780000001</v>
      </c>
      <c r="F16" s="8">
        <f t="shared" si="0"/>
        <v>3506527.3260999997</v>
      </c>
    </row>
    <row r="17" spans="1:6" x14ac:dyDescent="0.35">
      <c r="A17" s="6">
        <v>12</v>
      </c>
      <c r="B17" s="6" t="s">
        <v>85</v>
      </c>
      <c r="C17" s="6" t="s">
        <v>153</v>
      </c>
      <c r="D17" s="8">
        <v>3219702.622</v>
      </c>
      <c r="E17" s="8">
        <v>156459.84289999999</v>
      </c>
      <c r="F17" s="8">
        <f t="shared" si="0"/>
        <v>3376162.4649</v>
      </c>
    </row>
    <row r="18" spans="1:6" x14ac:dyDescent="0.35">
      <c r="A18" s="6">
        <v>13</v>
      </c>
      <c r="B18" s="6" t="s">
        <v>85</v>
      </c>
      <c r="C18" s="6" t="s">
        <v>155</v>
      </c>
      <c r="D18" s="8">
        <v>2458635.9411999998</v>
      </c>
      <c r="E18" s="8">
        <v>119476.1872</v>
      </c>
      <c r="F18" s="8">
        <f t="shared" si="0"/>
        <v>2578112.1283999998</v>
      </c>
    </row>
    <row r="19" spans="1:6" x14ac:dyDescent="0.35">
      <c r="A19" s="6">
        <v>14</v>
      </c>
      <c r="B19" s="6" t="s">
        <v>85</v>
      </c>
      <c r="C19" s="6" t="s">
        <v>157</v>
      </c>
      <c r="D19" s="8">
        <v>2323075.1384000001</v>
      </c>
      <c r="E19" s="8">
        <v>112888.6776</v>
      </c>
      <c r="F19" s="8">
        <f t="shared" si="0"/>
        <v>2435963.8160000001</v>
      </c>
    </row>
    <row r="20" spans="1:6" x14ac:dyDescent="0.35">
      <c r="A20" s="6">
        <v>15</v>
      </c>
      <c r="B20" s="6" t="s">
        <v>85</v>
      </c>
      <c r="C20" s="6" t="s">
        <v>159</v>
      </c>
      <c r="D20" s="8">
        <v>2419001.6812</v>
      </c>
      <c r="E20" s="8">
        <v>117550.1801</v>
      </c>
      <c r="F20" s="8">
        <f t="shared" si="0"/>
        <v>2536551.8613</v>
      </c>
    </row>
    <row r="21" spans="1:6" x14ac:dyDescent="0.35">
      <c r="A21" s="6">
        <v>16</v>
      </c>
      <c r="B21" s="6" t="s">
        <v>85</v>
      </c>
      <c r="C21" s="6" t="s">
        <v>161</v>
      </c>
      <c r="D21" s="8">
        <v>3605951.4353999998</v>
      </c>
      <c r="E21" s="8">
        <v>175229.41130000001</v>
      </c>
      <c r="F21" s="8">
        <f t="shared" si="0"/>
        <v>3781180.8466999996</v>
      </c>
    </row>
    <row r="22" spans="1:6" x14ac:dyDescent="0.35">
      <c r="A22" s="6">
        <v>17</v>
      </c>
      <c r="B22" s="6" t="s">
        <v>85</v>
      </c>
      <c r="C22" s="6" t="s">
        <v>163</v>
      </c>
      <c r="D22" s="8">
        <v>3115753.5734000001</v>
      </c>
      <c r="E22" s="8">
        <v>151408.49069999999</v>
      </c>
      <c r="F22" s="8">
        <f t="shared" si="0"/>
        <v>3267162.0641000001</v>
      </c>
    </row>
    <row r="23" spans="1:6" x14ac:dyDescent="0.35">
      <c r="A23" s="6">
        <v>18</v>
      </c>
      <c r="B23" s="6" t="s">
        <v>86</v>
      </c>
      <c r="C23" s="6" t="s">
        <v>168</v>
      </c>
      <c r="D23" s="8">
        <v>3195306.9583000001</v>
      </c>
      <c r="E23" s="8">
        <v>155274.34779999999</v>
      </c>
      <c r="F23" s="8">
        <f t="shared" si="0"/>
        <v>3350581.3061000002</v>
      </c>
    </row>
    <row r="24" spans="1:6" x14ac:dyDescent="0.35">
      <c r="A24" s="6">
        <v>19</v>
      </c>
      <c r="B24" s="6" t="s">
        <v>86</v>
      </c>
      <c r="C24" s="6" t="s">
        <v>170</v>
      </c>
      <c r="D24" s="8">
        <v>3903538.4021000001</v>
      </c>
      <c r="E24" s="8">
        <v>189690.50150000001</v>
      </c>
      <c r="F24" s="8">
        <f t="shared" si="0"/>
        <v>4093228.9035999998</v>
      </c>
    </row>
    <row r="25" spans="1:6" x14ac:dyDescent="0.35">
      <c r="A25" s="6">
        <v>20</v>
      </c>
      <c r="B25" s="6" t="s">
        <v>86</v>
      </c>
      <c r="C25" s="6" t="s">
        <v>171</v>
      </c>
      <c r="D25" s="8">
        <v>3323864.0677</v>
      </c>
      <c r="E25" s="8">
        <v>161521.51639999999</v>
      </c>
      <c r="F25" s="8">
        <f t="shared" si="0"/>
        <v>3485385.5841000001</v>
      </c>
    </row>
    <row r="26" spans="1:6" x14ac:dyDescent="0.35">
      <c r="A26" s="6">
        <v>21</v>
      </c>
      <c r="B26" s="6" t="s">
        <v>86</v>
      </c>
      <c r="C26" s="6" t="s">
        <v>173</v>
      </c>
      <c r="D26" s="8">
        <v>2910090.8834000002</v>
      </c>
      <c r="E26" s="8">
        <v>141414.4149</v>
      </c>
      <c r="F26" s="8">
        <f t="shared" si="0"/>
        <v>3051505.2983000004</v>
      </c>
    </row>
    <row r="27" spans="1:6" x14ac:dyDescent="0.35">
      <c r="A27" s="6">
        <v>22</v>
      </c>
      <c r="B27" s="6" t="s">
        <v>86</v>
      </c>
      <c r="C27" s="6" t="s">
        <v>175</v>
      </c>
      <c r="D27" s="8">
        <v>2879639.2115000002</v>
      </c>
      <c r="E27" s="8">
        <v>139934.6311</v>
      </c>
      <c r="F27" s="8">
        <f t="shared" si="0"/>
        <v>3019573.8426000001</v>
      </c>
    </row>
    <row r="28" spans="1:6" x14ac:dyDescent="0.35">
      <c r="A28" s="6">
        <v>23</v>
      </c>
      <c r="B28" s="6" t="s">
        <v>86</v>
      </c>
      <c r="C28" s="6" t="s">
        <v>177</v>
      </c>
      <c r="D28" s="8">
        <v>3078749.2755999998</v>
      </c>
      <c r="E28" s="8">
        <v>149610.28529999999</v>
      </c>
      <c r="F28" s="8">
        <f t="shared" si="0"/>
        <v>3228359.5608999999</v>
      </c>
    </row>
    <row r="29" spans="1:6" x14ac:dyDescent="0.35">
      <c r="A29" s="6">
        <v>24</v>
      </c>
      <c r="B29" s="6" t="s">
        <v>86</v>
      </c>
      <c r="C29" s="6" t="s">
        <v>179</v>
      </c>
      <c r="D29" s="8">
        <v>3353496.1236999999</v>
      </c>
      <c r="E29" s="8">
        <v>162961.4713</v>
      </c>
      <c r="F29" s="8">
        <f t="shared" si="0"/>
        <v>3516457.5949999997</v>
      </c>
    </row>
    <row r="30" spans="1:6" x14ac:dyDescent="0.35">
      <c r="A30" s="6">
        <v>25</v>
      </c>
      <c r="B30" s="6" t="s">
        <v>86</v>
      </c>
      <c r="C30" s="6" t="s">
        <v>181</v>
      </c>
      <c r="D30" s="8">
        <v>3508036.6916999999</v>
      </c>
      <c r="E30" s="8">
        <v>170471.29319999999</v>
      </c>
      <c r="F30" s="8">
        <f t="shared" si="0"/>
        <v>3678507.9849</v>
      </c>
    </row>
    <row r="31" spans="1:6" x14ac:dyDescent="0.35">
      <c r="A31" s="6">
        <v>26</v>
      </c>
      <c r="B31" s="6" t="s">
        <v>86</v>
      </c>
      <c r="C31" s="6" t="s">
        <v>183</v>
      </c>
      <c r="D31" s="8">
        <v>3050063.3621</v>
      </c>
      <c r="E31" s="8">
        <v>148216.3077</v>
      </c>
      <c r="F31" s="8">
        <f t="shared" si="0"/>
        <v>3198279.6698000003</v>
      </c>
    </row>
    <row r="32" spans="1:6" x14ac:dyDescent="0.35">
      <c r="A32" s="6">
        <v>27</v>
      </c>
      <c r="B32" s="6" t="s">
        <v>86</v>
      </c>
      <c r="C32" s="6" t="s">
        <v>185</v>
      </c>
      <c r="D32" s="8">
        <v>2730930.6296999999</v>
      </c>
      <c r="E32" s="8">
        <v>132708.21170000001</v>
      </c>
      <c r="F32" s="8">
        <f t="shared" si="0"/>
        <v>2863638.8413999998</v>
      </c>
    </row>
    <row r="33" spans="1:6" x14ac:dyDescent="0.35">
      <c r="A33" s="6">
        <v>28</v>
      </c>
      <c r="B33" s="6" t="s">
        <v>86</v>
      </c>
      <c r="C33" s="6" t="s">
        <v>187</v>
      </c>
      <c r="D33" s="8">
        <v>2775236.1540999999</v>
      </c>
      <c r="E33" s="8">
        <v>134861.21660000001</v>
      </c>
      <c r="F33" s="8">
        <f t="shared" si="0"/>
        <v>2910097.3706999999</v>
      </c>
    </row>
    <row r="34" spans="1:6" x14ac:dyDescent="0.35">
      <c r="A34" s="6">
        <v>29</v>
      </c>
      <c r="B34" s="6" t="s">
        <v>86</v>
      </c>
      <c r="C34" s="6" t="s">
        <v>189</v>
      </c>
      <c r="D34" s="8">
        <v>2717134.855</v>
      </c>
      <c r="E34" s="8">
        <v>132037.81289999999</v>
      </c>
      <c r="F34" s="8">
        <f t="shared" si="0"/>
        <v>2849172.6678999998</v>
      </c>
    </row>
    <row r="35" spans="1:6" x14ac:dyDescent="0.35">
      <c r="A35" s="6">
        <v>30</v>
      </c>
      <c r="B35" s="6" t="s">
        <v>86</v>
      </c>
      <c r="C35" s="6" t="s">
        <v>191</v>
      </c>
      <c r="D35" s="8">
        <v>3150576.2793999999</v>
      </c>
      <c r="E35" s="8">
        <v>153100.6827</v>
      </c>
      <c r="F35" s="8">
        <f t="shared" si="0"/>
        <v>3303676.9621000001</v>
      </c>
    </row>
    <row r="36" spans="1:6" x14ac:dyDescent="0.35">
      <c r="A36" s="6">
        <v>31</v>
      </c>
      <c r="B36" s="6" t="s">
        <v>86</v>
      </c>
      <c r="C36" s="6" t="s">
        <v>193</v>
      </c>
      <c r="D36" s="8">
        <v>3054297.1154999998</v>
      </c>
      <c r="E36" s="8">
        <v>148422.0448</v>
      </c>
      <c r="F36" s="8">
        <f t="shared" si="0"/>
        <v>3202719.1602999996</v>
      </c>
    </row>
    <row r="37" spans="1:6" x14ac:dyDescent="0.35">
      <c r="A37" s="6">
        <v>32</v>
      </c>
      <c r="B37" s="6" t="s">
        <v>86</v>
      </c>
      <c r="C37" s="6" t="s">
        <v>195</v>
      </c>
      <c r="D37" s="8">
        <v>2914534.3399</v>
      </c>
      <c r="E37" s="8">
        <v>141630.34239999999</v>
      </c>
      <c r="F37" s="8">
        <f t="shared" si="0"/>
        <v>3056164.6823</v>
      </c>
    </row>
    <row r="38" spans="1:6" x14ac:dyDescent="0.35">
      <c r="A38" s="6">
        <v>33</v>
      </c>
      <c r="B38" s="6" t="s">
        <v>86</v>
      </c>
      <c r="C38" s="6" t="s">
        <v>197</v>
      </c>
      <c r="D38" s="8">
        <v>2715252.9874999998</v>
      </c>
      <c r="E38" s="8">
        <v>131946.3645</v>
      </c>
      <c r="F38" s="8">
        <f t="shared" si="0"/>
        <v>2847199.352</v>
      </c>
    </row>
    <row r="39" spans="1:6" x14ac:dyDescent="0.35">
      <c r="A39" s="6">
        <v>34</v>
      </c>
      <c r="B39" s="6" t="s">
        <v>86</v>
      </c>
      <c r="C39" s="6" t="s">
        <v>199</v>
      </c>
      <c r="D39" s="8">
        <v>2580459.7231000001</v>
      </c>
      <c r="E39" s="8">
        <v>125396.1531</v>
      </c>
      <c r="F39" s="8">
        <f t="shared" si="0"/>
        <v>2705855.8761999998</v>
      </c>
    </row>
    <row r="40" spans="1:6" x14ac:dyDescent="0.35">
      <c r="A40" s="6">
        <v>35</v>
      </c>
      <c r="B40" s="6" t="s">
        <v>86</v>
      </c>
      <c r="C40" s="6" t="s">
        <v>201</v>
      </c>
      <c r="D40" s="8">
        <v>2923236.0534000001</v>
      </c>
      <c r="E40" s="8">
        <v>142053.1979</v>
      </c>
      <c r="F40" s="8">
        <f t="shared" si="0"/>
        <v>3065289.2513000001</v>
      </c>
    </row>
    <row r="41" spans="1:6" x14ac:dyDescent="0.35">
      <c r="A41" s="6">
        <v>36</v>
      </c>
      <c r="B41" s="6" t="s">
        <v>86</v>
      </c>
      <c r="C41" s="6" t="s">
        <v>203</v>
      </c>
      <c r="D41" s="8">
        <v>3679529.5684000002</v>
      </c>
      <c r="E41" s="8">
        <v>178804.90400000001</v>
      </c>
      <c r="F41" s="8">
        <f t="shared" si="0"/>
        <v>3858334.4724000003</v>
      </c>
    </row>
    <row r="42" spans="1:6" x14ac:dyDescent="0.35">
      <c r="A42" s="6">
        <v>37</v>
      </c>
      <c r="B42" s="6" t="s">
        <v>86</v>
      </c>
      <c r="C42" s="6" t="s">
        <v>205</v>
      </c>
      <c r="D42" s="8">
        <v>3152550.5172999999</v>
      </c>
      <c r="E42" s="8">
        <v>153196.61979999999</v>
      </c>
      <c r="F42" s="8">
        <f t="shared" si="0"/>
        <v>3305747.1370999999</v>
      </c>
    </row>
    <row r="43" spans="1:6" x14ac:dyDescent="0.35">
      <c r="A43" s="6">
        <v>38</v>
      </c>
      <c r="B43" s="6" t="s">
        <v>86</v>
      </c>
      <c r="C43" s="6" t="s">
        <v>207</v>
      </c>
      <c r="D43" s="8">
        <v>3055059.2982000001</v>
      </c>
      <c r="E43" s="8">
        <v>148459.0827</v>
      </c>
      <c r="F43" s="8">
        <f t="shared" si="0"/>
        <v>3203518.3809000002</v>
      </c>
    </row>
    <row r="44" spans="1:6" x14ac:dyDescent="0.35">
      <c r="A44" s="6">
        <v>39</v>
      </c>
      <c r="B44" s="6" t="s">
        <v>87</v>
      </c>
      <c r="C44" s="6" t="s">
        <v>212</v>
      </c>
      <c r="D44" s="8">
        <v>2933579.1497999998</v>
      </c>
      <c r="E44" s="8">
        <v>142555.8155</v>
      </c>
      <c r="F44" s="8">
        <f t="shared" si="0"/>
        <v>3076134.9652999998</v>
      </c>
    </row>
    <row r="45" spans="1:6" x14ac:dyDescent="0.35">
      <c r="A45" s="6">
        <v>40</v>
      </c>
      <c r="B45" s="6" t="s">
        <v>87</v>
      </c>
      <c r="C45" s="6" t="s">
        <v>213</v>
      </c>
      <c r="D45" s="8">
        <v>2290534.1398</v>
      </c>
      <c r="E45" s="8">
        <v>111307.364</v>
      </c>
      <c r="F45" s="8">
        <f t="shared" si="0"/>
        <v>2401841.5038000001</v>
      </c>
    </row>
    <row r="46" spans="1:6" x14ac:dyDescent="0.35">
      <c r="A46" s="6">
        <v>41</v>
      </c>
      <c r="B46" s="6" t="s">
        <v>87</v>
      </c>
      <c r="C46" s="6" t="s">
        <v>215</v>
      </c>
      <c r="D46" s="8">
        <v>3024153.9646000001</v>
      </c>
      <c r="E46" s="8">
        <v>146957.25339999999</v>
      </c>
      <c r="F46" s="8">
        <f t="shared" si="0"/>
        <v>3171111.2179999999</v>
      </c>
    </row>
    <row r="47" spans="1:6" x14ac:dyDescent="0.35">
      <c r="A47" s="6">
        <v>42</v>
      </c>
      <c r="B47" s="6" t="s">
        <v>87</v>
      </c>
      <c r="C47" s="6" t="s">
        <v>217</v>
      </c>
      <c r="D47" s="8">
        <v>2318357.5068999999</v>
      </c>
      <c r="E47" s="8">
        <v>112659.42660000001</v>
      </c>
      <c r="F47" s="8">
        <f t="shared" si="0"/>
        <v>2431016.9334999998</v>
      </c>
    </row>
    <row r="48" spans="1:6" x14ac:dyDescent="0.35">
      <c r="A48" s="6">
        <v>43</v>
      </c>
      <c r="B48" s="6" t="s">
        <v>87</v>
      </c>
      <c r="C48" s="6" t="s">
        <v>219</v>
      </c>
      <c r="D48" s="8">
        <v>3115491.8028000002</v>
      </c>
      <c r="E48" s="8">
        <v>151395.77009999999</v>
      </c>
      <c r="F48" s="8">
        <f t="shared" si="0"/>
        <v>3266887.5729</v>
      </c>
    </row>
    <row r="49" spans="1:6" x14ac:dyDescent="0.35">
      <c r="A49" s="6">
        <v>44</v>
      </c>
      <c r="B49" s="6" t="s">
        <v>87</v>
      </c>
      <c r="C49" s="6" t="s">
        <v>221</v>
      </c>
      <c r="D49" s="8">
        <v>2715502.0567999999</v>
      </c>
      <c r="E49" s="8">
        <v>131958.46789999999</v>
      </c>
      <c r="F49" s="8">
        <f t="shared" si="0"/>
        <v>2847460.5247</v>
      </c>
    </row>
    <row r="50" spans="1:6" x14ac:dyDescent="0.35">
      <c r="A50" s="6">
        <v>45</v>
      </c>
      <c r="B50" s="6" t="s">
        <v>87</v>
      </c>
      <c r="C50" s="6" t="s">
        <v>223</v>
      </c>
      <c r="D50" s="8">
        <v>3079852.2777999998</v>
      </c>
      <c r="E50" s="8">
        <v>149663.88519999999</v>
      </c>
      <c r="F50" s="8">
        <f t="shared" si="0"/>
        <v>3229516.1629999997</v>
      </c>
    </row>
    <row r="51" spans="1:6" x14ac:dyDescent="0.35">
      <c r="A51" s="6">
        <v>46</v>
      </c>
      <c r="B51" s="6" t="s">
        <v>87</v>
      </c>
      <c r="C51" s="6" t="s">
        <v>225</v>
      </c>
      <c r="D51" s="8">
        <v>2467728.7373000002</v>
      </c>
      <c r="E51" s="8">
        <v>119918.04700000001</v>
      </c>
      <c r="F51" s="8">
        <f t="shared" si="0"/>
        <v>2587646.7842999999</v>
      </c>
    </row>
    <row r="52" spans="1:6" x14ac:dyDescent="0.35">
      <c r="A52" s="6">
        <v>47</v>
      </c>
      <c r="B52" s="6" t="s">
        <v>87</v>
      </c>
      <c r="C52" s="6" t="s">
        <v>227</v>
      </c>
      <c r="D52" s="8">
        <v>2863884.5847999998</v>
      </c>
      <c r="E52" s="8">
        <v>139169.0428</v>
      </c>
      <c r="F52" s="8">
        <f t="shared" si="0"/>
        <v>3003053.6275999998</v>
      </c>
    </row>
    <row r="53" spans="1:6" x14ac:dyDescent="0.35">
      <c r="A53" s="6">
        <v>48</v>
      </c>
      <c r="B53" s="6" t="s">
        <v>87</v>
      </c>
      <c r="C53" s="6" t="s">
        <v>229</v>
      </c>
      <c r="D53" s="8">
        <v>3115773.8451999999</v>
      </c>
      <c r="E53" s="8">
        <v>151409.47579999999</v>
      </c>
      <c r="F53" s="8">
        <f t="shared" si="0"/>
        <v>3267183.321</v>
      </c>
    </row>
    <row r="54" spans="1:6" x14ac:dyDescent="0.35">
      <c r="A54" s="6">
        <v>49</v>
      </c>
      <c r="B54" s="6" t="s">
        <v>87</v>
      </c>
      <c r="C54" s="6" t="s">
        <v>231</v>
      </c>
      <c r="D54" s="8">
        <v>2397985.8291000002</v>
      </c>
      <c r="E54" s="8">
        <v>116528.9252</v>
      </c>
      <c r="F54" s="8">
        <f t="shared" si="0"/>
        <v>2514514.7543000001</v>
      </c>
    </row>
    <row r="55" spans="1:6" x14ac:dyDescent="0.35">
      <c r="A55" s="6">
        <v>50</v>
      </c>
      <c r="B55" s="6" t="s">
        <v>87</v>
      </c>
      <c r="C55" s="6" t="s">
        <v>233</v>
      </c>
      <c r="D55" s="8">
        <v>2836386.3333000001</v>
      </c>
      <c r="E55" s="8">
        <v>137832.77900000001</v>
      </c>
      <c r="F55" s="8">
        <f t="shared" si="0"/>
        <v>2974219.1123000002</v>
      </c>
    </row>
    <row r="56" spans="1:6" x14ac:dyDescent="0.35">
      <c r="A56" s="6">
        <v>51</v>
      </c>
      <c r="B56" s="6" t="s">
        <v>87</v>
      </c>
      <c r="C56" s="6" t="s">
        <v>235</v>
      </c>
      <c r="D56" s="8">
        <v>2837186.0329</v>
      </c>
      <c r="E56" s="8">
        <v>137871.64000000001</v>
      </c>
      <c r="F56" s="8">
        <f t="shared" si="0"/>
        <v>2975057.6729000001</v>
      </c>
    </row>
    <row r="57" spans="1:6" x14ac:dyDescent="0.35">
      <c r="A57" s="6">
        <v>52</v>
      </c>
      <c r="B57" s="6" t="s">
        <v>87</v>
      </c>
      <c r="C57" s="6" t="s">
        <v>237</v>
      </c>
      <c r="D57" s="8">
        <v>2926135.3308999999</v>
      </c>
      <c r="E57" s="8">
        <v>142194.08679999999</v>
      </c>
      <c r="F57" s="8">
        <f t="shared" si="0"/>
        <v>3068329.4177000001</v>
      </c>
    </row>
    <row r="58" spans="1:6" x14ac:dyDescent="0.35">
      <c r="A58" s="6">
        <v>53</v>
      </c>
      <c r="B58" s="6" t="s">
        <v>87</v>
      </c>
      <c r="C58" s="6" t="s">
        <v>239</v>
      </c>
      <c r="D58" s="8">
        <v>2673311.3827999998</v>
      </c>
      <c r="E58" s="8">
        <v>129908.2332</v>
      </c>
      <c r="F58" s="8">
        <f t="shared" si="0"/>
        <v>2803219.6159999999</v>
      </c>
    </row>
    <row r="59" spans="1:6" x14ac:dyDescent="0.35">
      <c r="A59" s="6">
        <v>54</v>
      </c>
      <c r="B59" s="6" t="s">
        <v>87</v>
      </c>
      <c r="C59" s="6" t="s">
        <v>241</v>
      </c>
      <c r="D59" s="8">
        <v>2729585.5920000002</v>
      </c>
      <c r="E59" s="8">
        <v>132642.85029999999</v>
      </c>
      <c r="F59" s="8">
        <f t="shared" si="0"/>
        <v>2862228.4423000002</v>
      </c>
    </row>
    <row r="60" spans="1:6" x14ac:dyDescent="0.35">
      <c r="A60" s="6">
        <v>55</v>
      </c>
      <c r="B60" s="6" t="s">
        <v>87</v>
      </c>
      <c r="C60" s="6" t="s">
        <v>243</v>
      </c>
      <c r="D60" s="8">
        <v>2547905.8961999998</v>
      </c>
      <c r="E60" s="8">
        <v>123814.21610000001</v>
      </c>
      <c r="F60" s="8">
        <f t="shared" si="0"/>
        <v>2671720.1122999997</v>
      </c>
    </row>
    <row r="61" spans="1:6" x14ac:dyDescent="0.35">
      <c r="A61" s="6">
        <v>56</v>
      </c>
      <c r="B61" s="6" t="s">
        <v>87</v>
      </c>
      <c r="C61" s="6" t="s">
        <v>245</v>
      </c>
      <c r="D61" s="8">
        <v>3165530.003</v>
      </c>
      <c r="E61" s="8">
        <v>153827.35149999999</v>
      </c>
      <c r="F61" s="8">
        <f t="shared" si="0"/>
        <v>3319357.3544999999</v>
      </c>
    </row>
    <row r="62" spans="1:6" x14ac:dyDescent="0.35">
      <c r="A62" s="6">
        <v>57</v>
      </c>
      <c r="B62" s="6" t="s">
        <v>87</v>
      </c>
      <c r="C62" s="6" t="s">
        <v>247</v>
      </c>
      <c r="D62" s="8">
        <v>2641400.4125999999</v>
      </c>
      <c r="E62" s="8">
        <v>128357.5355</v>
      </c>
      <c r="F62" s="8">
        <f t="shared" si="0"/>
        <v>2769757.9480999997</v>
      </c>
    </row>
    <row r="63" spans="1:6" x14ac:dyDescent="0.35">
      <c r="A63" s="6">
        <v>58</v>
      </c>
      <c r="B63" s="6" t="s">
        <v>87</v>
      </c>
      <c r="C63" s="6" t="s">
        <v>249</v>
      </c>
      <c r="D63" s="8">
        <v>2779193.6414000001</v>
      </c>
      <c r="E63" s="8">
        <v>135053.5287</v>
      </c>
      <c r="F63" s="8">
        <f t="shared" si="0"/>
        <v>2914247.1701000002</v>
      </c>
    </row>
    <row r="64" spans="1:6" x14ac:dyDescent="0.35">
      <c r="A64" s="6">
        <v>59</v>
      </c>
      <c r="B64" s="6" t="s">
        <v>87</v>
      </c>
      <c r="C64" s="6" t="s">
        <v>251</v>
      </c>
      <c r="D64" s="8">
        <v>2890765.048</v>
      </c>
      <c r="E64" s="8">
        <v>140475.2855</v>
      </c>
      <c r="F64" s="8">
        <f t="shared" si="0"/>
        <v>3031240.3334999997</v>
      </c>
    </row>
    <row r="65" spans="1:6" x14ac:dyDescent="0.35">
      <c r="A65" s="6">
        <v>60</v>
      </c>
      <c r="B65" s="6" t="s">
        <v>87</v>
      </c>
      <c r="C65" s="6" t="s">
        <v>253</v>
      </c>
      <c r="D65" s="8">
        <v>2484688.2192000002</v>
      </c>
      <c r="E65" s="8">
        <v>120742.18459999999</v>
      </c>
      <c r="F65" s="8">
        <f t="shared" si="0"/>
        <v>2605430.4038</v>
      </c>
    </row>
    <row r="66" spans="1:6" x14ac:dyDescent="0.35">
      <c r="A66" s="6">
        <v>61</v>
      </c>
      <c r="B66" s="6" t="s">
        <v>87</v>
      </c>
      <c r="C66" s="6" t="s">
        <v>255</v>
      </c>
      <c r="D66" s="8">
        <v>2594497.8530999999</v>
      </c>
      <c r="E66" s="8">
        <v>126078.329</v>
      </c>
      <c r="F66" s="8">
        <f t="shared" si="0"/>
        <v>2720576.1820999999</v>
      </c>
    </row>
    <row r="67" spans="1:6" x14ac:dyDescent="0.35">
      <c r="A67" s="6">
        <v>62</v>
      </c>
      <c r="B67" s="6" t="s">
        <v>87</v>
      </c>
      <c r="C67" s="6" t="s">
        <v>257</v>
      </c>
      <c r="D67" s="8">
        <v>2657495.4920999999</v>
      </c>
      <c r="E67" s="8">
        <v>129139.6678</v>
      </c>
      <c r="F67" s="8">
        <f t="shared" si="0"/>
        <v>2786635.1598999999</v>
      </c>
    </row>
    <row r="68" spans="1:6" x14ac:dyDescent="0.35">
      <c r="A68" s="6">
        <v>63</v>
      </c>
      <c r="B68" s="6" t="s">
        <v>87</v>
      </c>
      <c r="C68" s="6" t="s">
        <v>259</v>
      </c>
      <c r="D68" s="8">
        <v>3131118.3944999999</v>
      </c>
      <c r="E68" s="8">
        <v>152155.13649999999</v>
      </c>
      <c r="F68" s="8">
        <f t="shared" si="0"/>
        <v>3283273.531</v>
      </c>
    </row>
    <row r="69" spans="1:6" x14ac:dyDescent="0.35">
      <c r="A69" s="6">
        <v>64</v>
      </c>
      <c r="B69" s="6" t="s">
        <v>87</v>
      </c>
      <c r="C69" s="6" t="s">
        <v>261</v>
      </c>
      <c r="D69" s="8">
        <v>2332391.0964000002</v>
      </c>
      <c r="E69" s="8">
        <v>113341.38189999999</v>
      </c>
      <c r="F69" s="8">
        <f t="shared" si="0"/>
        <v>2445732.4783000001</v>
      </c>
    </row>
    <row r="70" spans="1:6" x14ac:dyDescent="0.35">
      <c r="A70" s="6">
        <v>65</v>
      </c>
      <c r="B70" s="6" t="s">
        <v>87</v>
      </c>
      <c r="C70" s="6" t="s">
        <v>263</v>
      </c>
      <c r="D70" s="8">
        <v>2861862.9224</v>
      </c>
      <c r="E70" s="8">
        <v>139070.80119999999</v>
      </c>
      <c r="F70" s="8">
        <f t="shared" si="0"/>
        <v>3000933.7236000001</v>
      </c>
    </row>
    <row r="71" spans="1:6" x14ac:dyDescent="0.35">
      <c r="A71" s="6">
        <v>66</v>
      </c>
      <c r="B71" s="6" t="s">
        <v>87</v>
      </c>
      <c r="C71" s="6" t="s">
        <v>265</v>
      </c>
      <c r="D71" s="8">
        <v>2333221.6894</v>
      </c>
      <c r="E71" s="8">
        <v>113381.7441</v>
      </c>
      <c r="F71" s="8">
        <f t="shared" ref="F71:F134" si="1">D71+E71</f>
        <v>2446603.4334999998</v>
      </c>
    </row>
    <row r="72" spans="1:6" x14ac:dyDescent="0.35">
      <c r="A72" s="6">
        <v>67</v>
      </c>
      <c r="B72" s="6" t="s">
        <v>87</v>
      </c>
      <c r="C72" s="6" t="s">
        <v>267</v>
      </c>
      <c r="D72" s="8">
        <v>3042895.6516</v>
      </c>
      <c r="E72" s="8">
        <v>147867.9963</v>
      </c>
      <c r="F72" s="8">
        <f t="shared" si="1"/>
        <v>3190763.6479000002</v>
      </c>
    </row>
    <row r="73" spans="1:6" x14ac:dyDescent="0.35">
      <c r="A73" s="6">
        <v>68</v>
      </c>
      <c r="B73" s="6" t="s">
        <v>87</v>
      </c>
      <c r="C73" s="6" t="s">
        <v>269</v>
      </c>
      <c r="D73" s="8">
        <v>2517846.3531999998</v>
      </c>
      <c r="E73" s="8">
        <v>122353.48759999999</v>
      </c>
      <c r="F73" s="8">
        <f t="shared" si="1"/>
        <v>2640199.8407999999</v>
      </c>
    </row>
    <row r="74" spans="1:6" x14ac:dyDescent="0.35">
      <c r="A74" s="6">
        <v>69</v>
      </c>
      <c r="B74" s="6" t="s">
        <v>87</v>
      </c>
      <c r="C74" s="6" t="s">
        <v>271</v>
      </c>
      <c r="D74" s="8">
        <v>3805847.5422</v>
      </c>
      <c r="E74" s="8">
        <v>184943.2629</v>
      </c>
      <c r="F74" s="8">
        <f t="shared" si="1"/>
        <v>3990790.8051</v>
      </c>
    </row>
    <row r="75" spans="1:6" x14ac:dyDescent="0.35">
      <c r="A75" s="6">
        <v>70</v>
      </c>
      <c r="B75" s="6" t="s">
        <v>88</v>
      </c>
      <c r="C75" s="6" t="s">
        <v>276</v>
      </c>
      <c r="D75" s="8">
        <v>4280732.5005000001</v>
      </c>
      <c r="E75" s="8">
        <v>208020.0606</v>
      </c>
      <c r="F75" s="8">
        <f t="shared" si="1"/>
        <v>4488752.5611000005</v>
      </c>
    </row>
    <row r="76" spans="1:6" x14ac:dyDescent="0.35">
      <c r="A76" s="6">
        <v>71</v>
      </c>
      <c r="B76" s="6" t="s">
        <v>88</v>
      </c>
      <c r="C76" s="6" t="s">
        <v>278</v>
      </c>
      <c r="D76" s="8">
        <v>2815253.3267999999</v>
      </c>
      <c r="E76" s="8">
        <v>136805.83110000001</v>
      </c>
      <c r="F76" s="8">
        <f t="shared" si="1"/>
        <v>2952059.1579</v>
      </c>
    </row>
    <row r="77" spans="1:6" x14ac:dyDescent="0.35">
      <c r="A77" s="6">
        <v>72</v>
      </c>
      <c r="B77" s="6" t="s">
        <v>88</v>
      </c>
      <c r="C77" s="6" t="s">
        <v>280</v>
      </c>
      <c r="D77" s="8">
        <v>2896099.5421000002</v>
      </c>
      <c r="E77" s="8">
        <v>140734.51259999999</v>
      </c>
      <c r="F77" s="8">
        <f t="shared" si="1"/>
        <v>3036834.0547000002</v>
      </c>
    </row>
    <row r="78" spans="1:6" x14ac:dyDescent="0.35">
      <c r="A78" s="6">
        <v>73</v>
      </c>
      <c r="B78" s="6" t="s">
        <v>88</v>
      </c>
      <c r="C78" s="6" t="s">
        <v>282</v>
      </c>
      <c r="D78" s="8">
        <v>3500501.2870999998</v>
      </c>
      <c r="E78" s="8">
        <v>170105.1139</v>
      </c>
      <c r="F78" s="8">
        <f t="shared" si="1"/>
        <v>3670606.4009999996</v>
      </c>
    </row>
    <row r="79" spans="1:6" x14ac:dyDescent="0.35">
      <c r="A79" s="6">
        <v>74</v>
      </c>
      <c r="B79" s="6" t="s">
        <v>88</v>
      </c>
      <c r="C79" s="6" t="s">
        <v>284</v>
      </c>
      <c r="D79" s="8">
        <v>2658516.8435</v>
      </c>
      <c r="E79" s="8">
        <v>129189.2999</v>
      </c>
      <c r="F79" s="8">
        <f t="shared" si="1"/>
        <v>2787706.1433999999</v>
      </c>
    </row>
    <row r="80" spans="1:6" x14ac:dyDescent="0.35">
      <c r="A80" s="6">
        <v>75</v>
      </c>
      <c r="B80" s="6" t="s">
        <v>88</v>
      </c>
      <c r="C80" s="6" t="s">
        <v>286</v>
      </c>
      <c r="D80" s="8">
        <v>3060545.7047000001</v>
      </c>
      <c r="E80" s="8">
        <v>148725.69190000001</v>
      </c>
      <c r="F80" s="8">
        <f t="shared" si="1"/>
        <v>3209271.3966000001</v>
      </c>
    </row>
    <row r="81" spans="1:6" x14ac:dyDescent="0.35">
      <c r="A81" s="6">
        <v>76</v>
      </c>
      <c r="B81" s="6" t="s">
        <v>88</v>
      </c>
      <c r="C81" s="6" t="s">
        <v>288</v>
      </c>
      <c r="D81" s="8">
        <v>2836435.4470000002</v>
      </c>
      <c r="E81" s="8">
        <v>137835.16570000001</v>
      </c>
      <c r="F81" s="8">
        <f t="shared" si="1"/>
        <v>2974270.6127000004</v>
      </c>
    </row>
    <row r="82" spans="1:6" x14ac:dyDescent="0.35">
      <c r="A82" s="6">
        <v>77</v>
      </c>
      <c r="B82" s="6" t="s">
        <v>88</v>
      </c>
      <c r="C82" s="6" t="s">
        <v>290</v>
      </c>
      <c r="D82" s="8">
        <v>2536125.7269000001</v>
      </c>
      <c r="E82" s="8">
        <v>123241.76459999999</v>
      </c>
      <c r="F82" s="8">
        <f t="shared" si="1"/>
        <v>2659367.4915</v>
      </c>
    </row>
    <row r="83" spans="1:6" x14ac:dyDescent="0.35">
      <c r="A83" s="6">
        <v>78</v>
      </c>
      <c r="B83" s="6" t="s">
        <v>88</v>
      </c>
      <c r="C83" s="6" t="s">
        <v>292</v>
      </c>
      <c r="D83" s="8">
        <v>2816843.0247999998</v>
      </c>
      <c r="E83" s="8">
        <v>136883.08170000001</v>
      </c>
      <c r="F83" s="8">
        <f t="shared" si="1"/>
        <v>2953726.1064999998</v>
      </c>
    </row>
    <row r="84" spans="1:6" x14ac:dyDescent="0.35">
      <c r="A84" s="6">
        <v>79</v>
      </c>
      <c r="B84" s="6" t="s">
        <v>88</v>
      </c>
      <c r="C84" s="6" t="s">
        <v>294</v>
      </c>
      <c r="D84" s="8">
        <v>4456347.2079999996</v>
      </c>
      <c r="E84" s="8">
        <v>216553.96969999999</v>
      </c>
      <c r="F84" s="8">
        <f t="shared" si="1"/>
        <v>4672901.1776999999</v>
      </c>
    </row>
    <row r="85" spans="1:6" x14ac:dyDescent="0.35">
      <c r="A85" s="6">
        <v>80</v>
      </c>
      <c r="B85" s="6" t="s">
        <v>88</v>
      </c>
      <c r="C85" s="6" t="s">
        <v>296</v>
      </c>
      <c r="D85" s="8">
        <v>3097166.6911999998</v>
      </c>
      <c r="E85" s="8">
        <v>150505.27040000001</v>
      </c>
      <c r="F85" s="8">
        <f t="shared" si="1"/>
        <v>3247671.9615999996</v>
      </c>
    </row>
    <row r="86" spans="1:6" x14ac:dyDescent="0.35">
      <c r="A86" s="6">
        <v>81</v>
      </c>
      <c r="B86" s="6" t="s">
        <v>88</v>
      </c>
      <c r="C86" s="6" t="s">
        <v>298</v>
      </c>
      <c r="D86" s="8">
        <v>3786597.2390999999</v>
      </c>
      <c r="E86" s="8">
        <v>184007.804</v>
      </c>
      <c r="F86" s="8">
        <f t="shared" si="1"/>
        <v>3970605.0430999999</v>
      </c>
    </row>
    <row r="87" spans="1:6" x14ac:dyDescent="0.35">
      <c r="A87" s="6">
        <v>82</v>
      </c>
      <c r="B87" s="6" t="s">
        <v>88</v>
      </c>
      <c r="C87" s="6" t="s">
        <v>300</v>
      </c>
      <c r="D87" s="8">
        <v>2782182.4671</v>
      </c>
      <c r="E87" s="8">
        <v>135198.76920000001</v>
      </c>
      <c r="F87" s="8">
        <f t="shared" si="1"/>
        <v>2917381.2363</v>
      </c>
    </row>
    <row r="88" spans="1:6" x14ac:dyDescent="0.35">
      <c r="A88" s="6">
        <v>83</v>
      </c>
      <c r="B88" s="6" t="s">
        <v>88</v>
      </c>
      <c r="C88" s="6" t="s">
        <v>302</v>
      </c>
      <c r="D88" s="8">
        <v>2758550.4712</v>
      </c>
      <c r="E88" s="8">
        <v>134050.3841</v>
      </c>
      <c r="F88" s="8">
        <f t="shared" si="1"/>
        <v>2892600.8552999999</v>
      </c>
    </row>
    <row r="89" spans="1:6" x14ac:dyDescent="0.35">
      <c r="A89" s="6">
        <v>84</v>
      </c>
      <c r="B89" s="6" t="s">
        <v>88</v>
      </c>
      <c r="C89" s="6" t="s">
        <v>304</v>
      </c>
      <c r="D89" s="8">
        <v>3310864.6083999998</v>
      </c>
      <c r="E89" s="8">
        <v>160889.81409999999</v>
      </c>
      <c r="F89" s="8">
        <f t="shared" si="1"/>
        <v>3471754.4224999999</v>
      </c>
    </row>
    <row r="90" spans="1:6" x14ac:dyDescent="0.35">
      <c r="A90" s="6">
        <v>85</v>
      </c>
      <c r="B90" s="6" t="s">
        <v>88</v>
      </c>
      <c r="C90" s="6" t="s">
        <v>306</v>
      </c>
      <c r="D90" s="8">
        <v>3163624.8220000002</v>
      </c>
      <c r="E90" s="8">
        <v>153734.7702</v>
      </c>
      <c r="F90" s="8">
        <f t="shared" si="1"/>
        <v>3317359.5922000003</v>
      </c>
    </row>
    <row r="91" spans="1:6" x14ac:dyDescent="0.35">
      <c r="A91" s="6">
        <v>86</v>
      </c>
      <c r="B91" s="6" t="s">
        <v>88</v>
      </c>
      <c r="C91" s="6" t="s">
        <v>307</v>
      </c>
      <c r="D91" s="8">
        <v>2650243.7588</v>
      </c>
      <c r="E91" s="8">
        <v>128787.2735</v>
      </c>
      <c r="F91" s="8">
        <f t="shared" si="1"/>
        <v>2779031.0323000001</v>
      </c>
    </row>
    <row r="92" spans="1:6" x14ac:dyDescent="0.35">
      <c r="A92" s="6">
        <v>87</v>
      </c>
      <c r="B92" s="6" t="s">
        <v>88</v>
      </c>
      <c r="C92" s="6" t="s">
        <v>309</v>
      </c>
      <c r="D92" s="8">
        <v>2746135.2218999998</v>
      </c>
      <c r="E92" s="8">
        <v>133447.07130000001</v>
      </c>
      <c r="F92" s="8">
        <f t="shared" si="1"/>
        <v>2879582.2931999997</v>
      </c>
    </row>
    <row r="93" spans="1:6" x14ac:dyDescent="0.35">
      <c r="A93" s="6">
        <v>88</v>
      </c>
      <c r="B93" s="6" t="s">
        <v>88</v>
      </c>
      <c r="C93" s="6" t="s">
        <v>311</v>
      </c>
      <c r="D93" s="8">
        <v>2965592.8697000002</v>
      </c>
      <c r="E93" s="8">
        <v>144111.5062</v>
      </c>
      <c r="F93" s="8">
        <f t="shared" si="1"/>
        <v>3109704.3759000003</v>
      </c>
    </row>
    <row r="94" spans="1:6" x14ac:dyDescent="0.35">
      <c r="A94" s="6">
        <v>89</v>
      </c>
      <c r="B94" s="6" t="s">
        <v>88</v>
      </c>
      <c r="C94" s="6" t="s">
        <v>313</v>
      </c>
      <c r="D94" s="8">
        <v>3001104.9997999999</v>
      </c>
      <c r="E94" s="8">
        <v>145837.20050000001</v>
      </c>
      <c r="F94" s="8">
        <f t="shared" si="1"/>
        <v>3146942.2002999997</v>
      </c>
    </row>
    <row r="95" spans="1:6" x14ac:dyDescent="0.35">
      <c r="A95" s="6">
        <v>90</v>
      </c>
      <c r="B95" s="6" t="s">
        <v>88</v>
      </c>
      <c r="C95" s="6" t="s">
        <v>315</v>
      </c>
      <c r="D95" s="8">
        <v>2881502.7428000001</v>
      </c>
      <c r="E95" s="8">
        <v>140025.18840000001</v>
      </c>
      <c r="F95" s="8">
        <f t="shared" si="1"/>
        <v>3021527.9312</v>
      </c>
    </row>
    <row r="96" spans="1:6" x14ac:dyDescent="0.35">
      <c r="A96" s="6">
        <v>91</v>
      </c>
      <c r="B96" s="6" t="s">
        <v>89</v>
      </c>
      <c r="C96" s="6" t="s">
        <v>320</v>
      </c>
      <c r="D96" s="8">
        <v>4858525.1436999999</v>
      </c>
      <c r="E96" s="8">
        <v>236097.60579999999</v>
      </c>
      <c r="F96" s="8">
        <f t="shared" si="1"/>
        <v>5094622.7494999999</v>
      </c>
    </row>
    <row r="97" spans="1:6" x14ac:dyDescent="0.35">
      <c r="A97" s="6">
        <v>92</v>
      </c>
      <c r="B97" s="6" t="s">
        <v>89</v>
      </c>
      <c r="C97" s="6" t="s">
        <v>89</v>
      </c>
      <c r="D97" s="8">
        <v>5867180.8175999997</v>
      </c>
      <c r="E97" s="8">
        <v>285112.72519999999</v>
      </c>
      <c r="F97" s="8">
        <f t="shared" si="1"/>
        <v>6152293.5427999999</v>
      </c>
    </row>
    <row r="98" spans="1:6" x14ac:dyDescent="0.35">
      <c r="A98" s="6">
        <v>93</v>
      </c>
      <c r="B98" s="6" t="s">
        <v>89</v>
      </c>
      <c r="C98" s="6" t="s">
        <v>323</v>
      </c>
      <c r="D98" s="8">
        <v>2565990.7991999998</v>
      </c>
      <c r="E98" s="8">
        <v>124693.0429</v>
      </c>
      <c r="F98" s="8">
        <f t="shared" si="1"/>
        <v>2690683.8421</v>
      </c>
    </row>
    <row r="99" spans="1:6" x14ac:dyDescent="0.35">
      <c r="A99" s="6">
        <v>94</v>
      </c>
      <c r="B99" s="6" t="s">
        <v>89</v>
      </c>
      <c r="C99" s="6" t="s">
        <v>325</v>
      </c>
      <c r="D99" s="8">
        <v>3032581.8766000001</v>
      </c>
      <c r="E99" s="8">
        <v>147366.80360000001</v>
      </c>
      <c r="F99" s="8">
        <f t="shared" si="1"/>
        <v>3179948.6802000003</v>
      </c>
    </row>
    <row r="100" spans="1:6" x14ac:dyDescent="0.35">
      <c r="A100" s="6">
        <v>95</v>
      </c>
      <c r="B100" s="6" t="s">
        <v>89</v>
      </c>
      <c r="C100" s="6" t="s">
        <v>327</v>
      </c>
      <c r="D100" s="8">
        <v>3846955.0011</v>
      </c>
      <c r="E100" s="8">
        <v>186940.85930000001</v>
      </c>
      <c r="F100" s="8">
        <f t="shared" si="1"/>
        <v>4033895.8604000001</v>
      </c>
    </row>
    <row r="101" spans="1:6" x14ac:dyDescent="0.35">
      <c r="A101" s="6">
        <v>96</v>
      </c>
      <c r="B101" s="6" t="s">
        <v>89</v>
      </c>
      <c r="C101" s="6" t="s">
        <v>329</v>
      </c>
      <c r="D101" s="8">
        <v>2547394.9822</v>
      </c>
      <c r="E101" s="8">
        <v>123789.3885</v>
      </c>
      <c r="F101" s="8">
        <f t="shared" si="1"/>
        <v>2671184.3706999999</v>
      </c>
    </row>
    <row r="102" spans="1:6" x14ac:dyDescent="0.35">
      <c r="A102" s="6">
        <v>97</v>
      </c>
      <c r="B102" s="6" t="s">
        <v>89</v>
      </c>
      <c r="C102" s="6" t="s">
        <v>331</v>
      </c>
      <c r="D102" s="8">
        <v>4064042.4234000002</v>
      </c>
      <c r="E102" s="8">
        <v>197490.11439999999</v>
      </c>
      <c r="F102" s="8">
        <f t="shared" si="1"/>
        <v>4261532.5378</v>
      </c>
    </row>
    <row r="103" spans="1:6" x14ac:dyDescent="0.35">
      <c r="A103" s="6">
        <v>98</v>
      </c>
      <c r="B103" s="6" t="s">
        <v>89</v>
      </c>
      <c r="C103" s="6" t="s">
        <v>333</v>
      </c>
      <c r="D103" s="8">
        <v>4102532.3835</v>
      </c>
      <c r="E103" s="8">
        <v>199360.5148</v>
      </c>
      <c r="F103" s="8">
        <f t="shared" si="1"/>
        <v>4301892.8982999995</v>
      </c>
    </row>
    <row r="104" spans="1:6" x14ac:dyDescent="0.35">
      <c r="A104" s="6">
        <v>99</v>
      </c>
      <c r="B104" s="6" t="s">
        <v>89</v>
      </c>
      <c r="C104" s="6" t="s">
        <v>335</v>
      </c>
      <c r="D104" s="8">
        <v>2885677.4468999999</v>
      </c>
      <c r="E104" s="8">
        <v>140228.05609999999</v>
      </c>
      <c r="F104" s="8">
        <f t="shared" si="1"/>
        <v>3025905.503</v>
      </c>
    </row>
    <row r="105" spans="1:6" x14ac:dyDescent="0.35">
      <c r="A105" s="6">
        <v>100</v>
      </c>
      <c r="B105" s="6" t="s">
        <v>89</v>
      </c>
      <c r="C105" s="6" t="s">
        <v>336</v>
      </c>
      <c r="D105" s="8">
        <v>3304942.8530000001</v>
      </c>
      <c r="E105" s="8">
        <v>160602.04939999999</v>
      </c>
      <c r="F105" s="8">
        <f t="shared" si="1"/>
        <v>3465544.9024</v>
      </c>
    </row>
    <row r="106" spans="1:6" x14ac:dyDescent="0.35">
      <c r="A106" s="6">
        <v>101</v>
      </c>
      <c r="B106" s="6" t="s">
        <v>89</v>
      </c>
      <c r="C106" s="6" t="s">
        <v>338</v>
      </c>
      <c r="D106" s="8">
        <v>2557260.2801000001</v>
      </c>
      <c r="E106" s="8">
        <v>124268.7877</v>
      </c>
      <c r="F106" s="8">
        <f t="shared" si="1"/>
        <v>2681529.0678000003</v>
      </c>
    </row>
    <row r="107" spans="1:6" x14ac:dyDescent="0.35">
      <c r="A107" s="6">
        <v>102</v>
      </c>
      <c r="B107" s="6" t="s">
        <v>89</v>
      </c>
      <c r="C107" s="6" t="s">
        <v>340</v>
      </c>
      <c r="D107" s="8">
        <v>3960184.0216000001</v>
      </c>
      <c r="E107" s="8">
        <v>192443.16709999999</v>
      </c>
      <c r="F107" s="8">
        <f t="shared" si="1"/>
        <v>4152627.1887000003</v>
      </c>
    </row>
    <row r="108" spans="1:6" x14ac:dyDescent="0.35">
      <c r="A108" s="6">
        <v>103</v>
      </c>
      <c r="B108" s="6" t="s">
        <v>89</v>
      </c>
      <c r="C108" s="6" t="s">
        <v>342</v>
      </c>
      <c r="D108" s="8">
        <v>3257062.3635999998</v>
      </c>
      <c r="E108" s="8">
        <v>158275.32089999999</v>
      </c>
      <c r="F108" s="8">
        <f t="shared" si="1"/>
        <v>3415337.6845</v>
      </c>
    </row>
    <row r="109" spans="1:6" x14ac:dyDescent="0.35">
      <c r="A109" s="6">
        <v>104</v>
      </c>
      <c r="B109" s="6" t="s">
        <v>89</v>
      </c>
      <c r="C109" s="6" t="s">
        <v>344</v>
      </c>
      <c r="D109" s="8">
        <v>3803224.7047000001</v>
      </c>
      <c r="E109" s="8">
        <v>184815.80739999999</v>
      </c>
      <c r="F109" s="8">
        <f t="shared" si="1"/>
        <v>3988040.5120999999</v>
      </c>
    </row>
    <row r="110" spans="1:6" x14ac:dyDescent="0.35">
      <c r="A110" s="6">
        <v>105</v>
      </c>
      <c r="B110" s="6" t="s">
        <v>89</v>
      </c>
      <c r="C110" s="6" t="s">
        <v>346</v>
      </c>
      <c r="D110" s="8">
        <v>4873748.3391000004</v>
      </c>
      <c r="E110" s="8">
        <v>236837.3694</v>
      </c>
      <c r="F110" s="8">
        <f t="shared" si="1"/>
        <v>5110585.7085000006</v>
      </c>
    </row>
    <row r="111" spans="1:6" x14ac:dyDescent="0.35">
      <c r="A111" s="6">
        <v>106</v>
      </c>
      <c r="B111" s="6" t="s">
        <v>89</v>
      </c>
      <c r="C111" s="6" t="s">
        <v>348</v>
      </c>
      <c r="D111" s="8">
        <v>3653752.3434000001</v>
      </c>
      <c r="E111" s="8">
        <v>177552.2726</v>
      </c>
      <c r="F111" s="8">
        <f t="shared" si="1"/>
        <v>3831304.6159999999</v>
      </c>
    </row>
    <row r="112" spans="1:6" x14ac:dyDescent="0.35">
      <c r="A112" s="6">
        <v>107</v>
      </c>
      <c r="B112" s="6" t="s">
        <v>89</v>
      </c>
      <c r="C112" s="6" t="s">
        <v>350</v>
      </c>
      <c r="D112" s="8">
        <v>3593745.5874000001</v>
      </c>
      <c r="E112" s="8">
        <v>174636.27420000001</v>
      </c>
      <c r="F112" s="8">
        <f t="shared" si="1"/>
        <v>3768381.8615999999</v>
      </c>
    </row>
    <row r="113" spans="1:6" x14ac:dyDescent="0.35">
      <c r="A113" s="6">
        <v>108</v>
      </c>
      <c r="B113" s="6" t="s">
        <v>89</v>
      </c>
      <c r="C113" s="6" t="s">
        <v>352</v>
      </c>
      <c r="D113" s="8">
        <v>5053919.3443999998</v>
      </c>
      <c r="E113" s="8">
        <v>245592.68960000001</v>
      </c>
      <c r="F113" s="8">
        <f t="shared" si="1"/>
        <v>5299512.034</v>
      </c>
    </row>
    <row r="114" spans="1:6" x14ac:dyDescent="0.35">
      <c r="A114" s="6">
        <v>109</v>
      </c>
      <c r="B114" s="6" t="s">
        <v>89</v>
      </c>
      <c r="C114" s="6" t="s">
        <v>354</v>
      </c>
      <c r="D114" s="8">
        <v>2812799.1872</v>
      </c>
      <c r="E114" s="8">
        <v>136686.57339999999</v>
      </c>
      <c r="F114" s="8">
        <f t="shared" si="1"/>
        <v>2949485.7606000002</v>
      </c>
    </row>
    <row r="115" spans="1:6" x14ac:dyDescent="0.35">
      <c r="A115" s="6">
        <v>110</v>
      </c>
      <c r="B115" s="6" t="s">
        <v>89</v>
      </c>
      <c r="C115" s="6" t="s">
        <v>356</v>
      </c>
      <c r="D115" s="8">
        <v>3147439.9637000002</v>
      </c>
      <c r="E115" s="8">
        <v>152948.27499999999</v>
      </c>
      <c r="F115" s="8">
        <f t="shared" si="1"/>
        <v>3300388.2387000001</v>
      </c>
    </row>
    <row r="116" spans="1:6" x14ac:dyDescent="0.35">
      <c r="A116" s="6">
        <v>111</v>
      </c>
      <c r="B116" s="6" t="s">
        <v>90</v>
      </c>
      <c r="C116" s="6" t="s">
        <v>361</v>
      </c>
      <c r="D116" s="8">
        <v>3574151.7922999999</v>
      </c>
      <c r="E116" s="8">
        <v>173684.12349999999</v>
      </c>
      <c r="F116" s="8">
        <f t="shared" si="1"/>
        <v>3747835.9157999996</v>
      </c>
    </row>
    <row r="117" spans="1:6" x14ac:dyDescent="0.35">
      <c r="A117" s="6">
        <v>112</v>
      </c>
      <c r="B117" s="6" t="s">
        <v>90</v>
      </c>
      <c r="C117" s="6" t="s">
        <v>363</v>
      </c>
      <c r="D117" s="8">
        <v>4103144.7884999998</v>
      </c>
      <c r="E117" s="8">
        <v>199390.27429999999</v>
      </c>
      <c r="F117" s="8">
        <f t="shared" si="1"/>
        <v>4302535.0627999995</v>
      </c>
    </row>
    <row r="118" spans="1:6" x14ac:dyDescent="0.35">
      <c r="A118" s="6">
        <v>113</v>
      </c>
      <c r="B118" s="6" t="s">
        <v>90</v>
      </c>
      <c r="C118" s="6" t="s">
        <v>365</v>
      </c>
      <c r="D118" s="8">
        <v>2730647.2151000001</v>
      </c>
      <c r="E118" s="8">
        <v>132694.4393</v>
      </c>
      <c r="F118" s="8">
        <f t="shared" si="1"/>
        <v>2863341.6544000003</v>
      </c>
    </row>
    <row r="119" spans="1:6" x14ac:dyDescent="0.35">
      <c r="A119" s="6">
        <v>114</v>
      </c>
      <c r="B119" s="6" t="s">
        <v>90</v>
      </c>
      <c r="C119" s="6" t="s">
        <v>367</v>
      </c>
      <c r="D119" s="8">
        <v>3367011.3796000001</v>
      </c>
      <c r="E119" s="8">
        <v>163618.23850000001</v>
      </c>
      <c r="F119" s="8">
        <f t="shared" si="1"/>
        <v>3530629.6181000001</v>
      </c>
    </row>
    <row r="120" spans="1:6" x14ac:dyDescent="0.35">
      <c r="A120" s="6">
        <v>115</v>
      </c>
      <c r="B120" s="6" t="s">
        <v>90</v>
      </c>
      <c r="C120" s="6" t="s">
        <v>369</v>
      </c>
      <c r="D120" s="8">
        <v>3538435.4101</v>
      </c>
      <c r="E120" s="8">
        <v>171948.5037</v>
      </c>
      <c r="F120" s="8">
        <f t="shared" si="1"/>
        <v>3710383.9138000002</v>
      </c>
    </row>
    <row r="121" spans="1:6" x14ac:dyDescent="0.35">
      <c r="A121" s="6">
        <v>116</v>
      </c>
      <c r="B121" s="6" t="s">
        <v>90</v>
      </c>
      <c r="C121" s="6" t="s">
        <v>371</v>
      </c>
      <c r="D121" s="8">
        <v>3478831.2947</v>
      </c>
      <c r="E121" s="8">
        <v>169052.07149999999</v>
      </c>
      <c r="F121" s="8">
        <f t="shared" si="1"/>
        <v>3647883.3662</v>
      </c>
    </row>
    <row r="122" spans="1:6" x14ac:dyDescent="0.35">
      <c r="A122" s="6">
        <v>117</v>
      </c>
      <c r="B122" s="6" t="s">
        <v>90</v>
      </c>
      <c r="C122" s="6" t="s">
        <v>373</v>
      </c>
      <c r="D122" s="8">
        <v>4806243.3940000003</v>
      </c>
      <c r="E122" s="8">
        <v>233557.00030000001</v>
      </c>
      <c r="F122" s="8">
        <f t="shared" si="1"/>
        <v>5039800.3943000007</v>
      </c>
    </row>
    <row r="123" spans="1:6" x14ac:dyDescent="0.35">
      <c r="A123" s="6">
        <v>118</v>
      </c>
      <c r="B123" s="6" t="s">
        <v>90</v>
      </c>
      <c r="C123" s="6" t="s">
        <v>375</v>
      </c>
      <c r="D123" s="8">
        <v>4436342.3115999997</v>
      </c>
      <c r="E123" s="8">
        <v>215581.84169999999</v>
      </c>
      <c r="F123" s="8">
        <f t="shared" si="1"/>
        <v>4651924.1532999994</v>
      </c>
    </row>
    <row r="124" spans="1:6" x14ac:dyDescent="0.35">
      <c r="A124" s="6">
        <v>119</v>
      </c>
      <c r="B124" s="6" t="s">
        <v>91</v>
      </c>
      <c r="C124" s="6" t="s">
        <v>380</v>
      </c>
      <c r="D124" s="8">
        <v>3534959.5427999999</v>
      </c>
      <c r="E124" s="8">
        <v>171779.59570000001</v>
      </c>
      <c r="F124" s="8">
        <f t="shared" si="1"/>
        <v>3706739.1384999999</v>
      </c>
    </row>
    <row r="125" spans="1:6" x14ac:dyDescent="0.35">
      <c r="A125" s="6">
        <v>120</v>
      </c>
      <c r="B125" s="6" t="s">
        <v>91</v>
      </c>
      <c r="C125" s="6" t="s">
        <v>382</v>
      </c>
      <c r="D125" s="8">
        <v>3119066.9293999998</v>
      </c>
      <c r="E125" s="8">
        <v>151569.50159999999</v>
      </c>
      <c r="F125" s="8">
        <f t="shared" si="1"/>
        <v>3270636.4309999999</v>
      </c>
    </row>
    <row r="126" spans="1:6" x14ac:dyDescent="0.35">
      <c r="A126" s="6">
        <v>121</v>
      </c>
      <c r="B126" s="6" t="s">
        <v>91</v>
      </c>
      <c r="C126" s="6" t="s">
        <v>384</v>
      </c>
      <c r="D126" s="8">
        <v>3020184.1083999998</v>
      </c>
      <c r="E126" s="8">
        <v>146764.34020000001</v>
      </c>
      <c r="F126" s="8">
        <f t="shared" si="1"/>
        <v>3166948.4485999998</v>
      </c>
    </row>
    <row r="127" spans="1:6" x14ac:dyDescent="0.35">
      <c r="A127" s="6">
        <v>122</v>
      </c>
      <c r="B127" s="6" t="s">
        <v>91</v>
      </c>
      <c r="C127" s="6" t="s">
        <v>386</v>
      </c>
      <c r="D127" s="8">
        <v>3580388.7831000001</v>
      </c>
      <c r="E127" s="8">
        <v>173987.20699999999</v>
      </c>
      <c r="F127" s="8">
        <f t="shared" si="1"/>
        <v>3754375.9901000001</v>
      </c>
    </row>
    <row r="128" spans="1:6" x14ac:dyDescent="0.35">
      <c r="A128" s="6">
        <v>123</v>
      </c>
      <c r="B128" s="6" t="s">
        <v>91</v>
      </c>
      <c r="C128" s="6" t="s">
        <v>388</v>
      </c>
      <c r="D128" s="8">
        <v>4646787.1907000002</v>
      </c>
      <c r="E128" s="8">
        <v>225808.30559999999</v>
      </c>
      <c r="F128" s="8">
        <f t="shared" si="1"/>
        <v>4872595.4962999998</v>
      </c>
    </row>
    <row r="129" spans="1:6" x14ac:dyDescent="0.35">
      <c r="A129" s="6">
        <v>124</v>
      </c>
      <c r="B129" s="6" t="s">
        <v>91</v>
      </c>
      <c r="C129" s="6" t="s">
        <v>390</v>
      </c>
      <c r="D129" s="8">
        <v>3796483.3758</v>
      </c>
      <c r="E129" s="8">
        <v>184488.21590000001</v>
      </c>
      <c r="F129" s="8">
        <f t="shared" si="1"/>
        <v>3980971.5917000002</v>
      </c>
    </row>
    <row r="130" spans="1:6" x14ac:dyDescent="0.35">
      <c r="A130" s="6">
        <v>125</v>
      </c>
      <c r="B130" s="6" t="s">
        <v>91</v>
      </c>
      <c r="C130" s="6" t="s">
        <v>392</v>
      </c>
      <c r="D130" s="8">
        <v>3601318.8779000002</v>
      </c>
      <c r="E130" s="8">
        <v>175004.29449999999</v>
      </c>
      <c r="F130" s="8">
        <f t="shared" si="1"/>
        <v>3776323.1724</v>
      </c>
    </row>
    <row r="131" spans="1:6" x14ac:dyDescent="0.35">
      <c r="A131" s="6">
        <v>126</v>
      </c>
      <c r="B131" s="6" t="s">
        <v>91</v>
      </c>
      <c r="C131" s="6" t="s">
        <v>394</v>
      </c>
      <c r="D131" s="8">
        <v>3094802.3879999998</v>
      </c>
      <c r="E131" s="8">
        <v>150390.37830000001</v>
      </c>
      <c r="F131" s="8">
        <f t="shared" si="1"/>
        <v>3245192.7662999998</v>
      </c>
    </row>
    <row r="132" spans="1:6" x14ac:dyDescent="0.35">
      <c r="A132" s="6">
        <v>127</v>
      </c>
      <c r="B132" s="6" t="s">
        <v>91</v>
      </c>
      <c r="C132" s="6" t="s">
        <v>396</v>
      </c>
      <c r="D132" s="8">
        <v>3909533.6228999998</v>
      </c>
      <c r="E132" s="8">
        <v>189981.8363</v>
      </c>
      <c r="F132" s="8">
        <f t="shared" si="1"/>
        <v>4099515.4591999999</v>
      </c>
    </row>
    <row r="133" spans="1:6" x14ac:dyDescent="0.35">
      <c r="A133" s="6">
        <v>128</v>
      </c>
      <c r="B133" s="6" t="s">
        <v>91</v>
      </c>
      <c r="C133" s="6" t="s">
        <v>398</v>
      </c>
      <c r="D133" s="8">
        <v>3698862.0098000001</v>
      </c>
      <c r="E133" s="8">
        <v>179744.35430000001</v>
      </c>
      <c r="F133" s="8">
        <f t="shared" si="1"/>
        <v>3878606.3640999999</v>
      </c>
    </row>
    <row r="134" spans="1:6" x14ac:dyDescent="0.35">
      <c r="A134" s="6">
        <v>129</v>
      </c>
      <c r="B134" s="6" t="s">
        <v>91</v>
      </c>
      <c r="C134" s="6" t="s">
        <v>400</v>
      </c>
      <c r="D134" s="8">
        <v>4234950.1404999997</v>
      </c>
      <c r="E134" s="8">
        <v>205795.28959999999</v>
      </c>
      <c r="F134" s="8">
        <f t="shared" si="1"/>
        <v>4440745.4300999995</v>
      </c>
    </row>
    <row r="135" spans="1:6" x14ac:dyDescent="0.35">
      <c r="A135" s="6">
        <v>130</v>
      </c>
      <c r="B135" s="6" t="s">
        <v>91</v>
      </c>
      <c r="C135" s="6" t="s">
        <v>402</v>
      </c>
      <c r="D135" s="8">
        <v>3252192.2651</v>
      </c>
      <c r="E135" s="8">
        <v>158038.66089999999</v>
      </c>
      <c r="F135" s="8">
        <f t="shared" ref="F135:F198" si="2">D135+E135</f>
        <v>3410230.926</v>
      </c>
    </row>
    <row r="136" spans="1:6" x14ac:dyDescent="0.35">
      <c r="A136" s="6">
        <v>131</v>
      </c>
      <c r="B136" s="6" t="s">
        <v>91</v>
      </c>
      <c r="C136" s="6" t="s">
        <v>404</v>
      </c>
      <c r="D136" s="8">
        <v>3906647.3150999998</v>
      </c>
      <c r="E136" s="8">
        <v>189841.57759999999</v>
      </c>
      <c r="F136" s="8">
        <f t="shared" si="2"/>
        <v>4096488.8926999997</v>
      </c>
    </row>
    <row r="137" spans="1:6" x14ac:dyDescent="0.35">
      <c r="A137" s="6">
        <v>132</v>
      </c>
      <c r="B137" s="6" t="s">
        <v>91</v>
      </c>
      <c r="C137" s="6" t="s">
        <v>406</v>
      </c>
      <c r="D137" s="8">
        <v>2885856.0038000001</v>
      </c>
      <c r="E137" s="8">
        <v>140236.73300000001</v>
      </c>
      <c r="F137" s="8">
        <f t="shared" si="2"/>
        <v>3026092.7368000001</v>
      </c>
    </row>
    <row r="138" spans="1:6" x14ac:dyDescent="0.35">
      <c r="A138" s="6">
        <v>133</v>
      </c>
      <c r="B138" s="6" t="s">
        <v>91</v>
      </c>
      <c r="C138" s="6" t="s">
        <v>408</v>
      </c>
      <c r="D138" s="8">
        <v>3031652.7960999999</v>
      </c>
      <c r="E138" s="8">
        <v>147321.65539999999</v>
      </c>
      <c r="F138" s="8">
        <f t="shared" si="2"/>
        <v>3178974.4515</v>
      </c>
    </row>
    <row r="139" spans="1:6" x14ac:dyDescent="0.35">
      <c r="A139" s="6">
        <v>134</v>
      </c>
      <c r="B139" s="6" t="s">
        <v>91</v>
      </c>
      <c r="C139" s="6" t="s">
        <v>410</v>
      </c>
      <c r="D139" s="8">
        <v>2765237.0693000001</v>
      </c>
      <c r="E139" s="8">
        <v>134375.31599999999</v>
      </c>
      <c r="F139" s="8">
        <f t="shared" si="2"/>
        <v>2899612.3853000002</v>
      </c>
    </row>
    <row r="140" spans="1:6" x14ac:dyDescent="0.35">
      <c r="A140" s="6">
        <v>135</v>
      </c>
      <c r="B140" s="6" t="s">
        <v>91</v>
      </c>
      <c r="C140" s="6" t="s">
        <v>412</v>
      </c>
      <c r="D140" s="8">
        <v>3498869.6384999999</v>
      </c>
      <c r="E140" s="8">
        <v>170025.8248</v>
      </c>
      <c r="F140" s="8">
        <f t="shared" si="2"/>
        <v>3668895.4632999999</v>
      </c>
    </row>
    <row r="141" spans="1:6" x14ac:dyDescent="0.35">
      <c r="A141" s="6">
        <v>136</v>
      </c>
      <c r="B141" s="6" t="s">
        <v>91</v>
      </c>
      <c r="C141" s="6" t="s">
        <v>414</v>
      </c>
      <c r="D141" s="8">
        <v>3278796.3908000002</v>
      </c>
      <c r="E141" s="8">
        <v>159331.47510000001</v>
      </c>
      <c r="F141" s="8">
        <f t="shared" si="2"/>
        <v>3438127.8659000001</v>
      </c>
    </row>
    <row r="142" spans="1:6" x14ac:dyDescent="0.35">
      <c r="A142" s="6">
        <v>137</v>
      </c>
      <c r="B142" s="6" t="s">
        <v>91</v>
      </c>
      <c r="C142" s="6" t="s">
        <v>416</v>
      </c>
      <c r="D142" s="8">
        <v>3840074.1099</v>
      </c>
      <c r="E142" s="8">
        <v>186606.4859</v>
      </c>
      <c r="F142" s="8">
        <f t="shared" si="2"/>
        <v>4026680.5958000002</v>
      </c>
    </row>
    <row r="143" spans="1:6" x14ac:dyDescent="0.35">
      <c r="A143" s="6">
        <v>138</v>
      </c>
      <c r="B143" s="6" t="s">
        <v>91</v>
      </c>
      <c r="C143" s="6" t="s">
        <v>418</v>
      </c>
      <c r="D143" s="8">
        <v>2661469.9257999999</v>
      </c>
      <c r="E143" s="8">
        <v>129332.80349999999</v>
      </c>
      <c r="F143" s="8">
        <f t="shared" si="2"/>
        <v>2790802.7292999998</v>
      </c>
    </row>
    <row r="144" spans="1:6" x14ac:dyDescent="0.35">
      <c r="A144" s="6">
        <v>139</v>
      </c>
      <c r="B144" s="6" t="s">
        <v>91</v>
      </c>
      <c r="C144" s="6" t="s">
        <v>420</v>
      </c>
      <c r="D144" s="8">
        <v>3639089.9410000001</v>
      </c>
      <c r="E144" s="8">
        <v>176839.7604</v>
      </c>
      <c r="F144" s="8">
        <f t="shared" si="2"/>
        <v>3815929.7014000001</v>
      </c>
    </row>
    <row r="145" spans="1:6" x14ac:dyDescent="0.35">
      <c r="A145" s="6">
        <v>140</v>
      </c>
      <c r="B145" s="6" t="s">
        <v>91</v>
      </c>
      <c r="C145" s="6" t="s">
        <v>422</v>
      </c>
      <c r="D145" s="8">
        <v>3543447.8577000001</v>
      </c>
      <c r="E145" s="8">
        <v>172192.08110000001</v>
      </c>
      <c r="F145" s="8">
        <f t="shared" si="2"/>
        <v>3715639.9388000001</v>
      </c>
    </row>
    <row r="146" spans="1:6" x14ac:dyDescent="0.35">
      <c r="A146" s="6">
        <v>141</v>
      </c>
      <c r="B146" s="6" t="s">
        <v>91</v>
      </c>
      <c r="C146" s="6" t="s">
        <v>424</v>
      </c>
      <c r="D146" s="8">
        <v>3753138.2721000002</v>
      </c>
      <c r="E146" s="8">
        <v>182381.88219999999</v>
      </c>
      <c r="F146" s="8">
        <f t="shared" si="2"/>
        <v>3935520.1543000001</v>
      </c>
    </row>
    <row r="147" spans="1:6" x14ac:dyDescent="0.35">
      <c r="A147" s="6">
        <v>142</v>
      </c>
      <c r="B147" s="6" t="s">
        <v>92</v>
      </c>
      <c r="C147" s="6" t="s">
        <v>428</v>
      </c>
      <c r="D147" s="8">
        <v>3151884.5236</v>
      </c>
      <c r="E147" s="8">
        <v>153164.2562</v>
      </c>
      <c r="F147" s="8">
        <f t="shared" si="2"/>
        <v>3305048.7798000001</v>
      </c>
    </row>
    <row r="148" spans="1:6" x14ac:dyDescent="0.35">
      <c r="A148" s="6">
        <v>143</v>
      </c>
      <c r="B148" s="6" t="s">
        <v>92</v>
      </c>
      <c r="C148" s="6" t="s">
        <v>430</v>
      </c>
      <c r="D148" s="8">
        <v>3047757.1900999998</v>
      </c>
      <c r="E148" s="8">
        <v>148104.24040000001</v>
      </c>
      <c r="F148" s="8">
        <f t="shared" si="2"/>
        <v>3195861.4304999998</v>
      </c>
    </row>
    <row r="149" spans="1:6" x14ac:dyDescent="0.35">
      <c r="A149" s="6">
        <v>144</v>
      </c>
      <c r="B149" s="6" t="s">
        <v>92</v>
      </c>
      <c r="C149" s="6" t="s">
        <v>432</v>
      </c>
      <c r="D149" s="8">
        <v>4275871.3051000005</v>
      </c>
      <c r="E149" s="8">
        <v>207783.83319999999</v>
      </c>
      <c r="F149" s="8">
        <f t="shared" si="2"/>
        <v>4483655.1383000007</v>
      </c>
    </row>
    <row r="150" spans="1:6" x14ac:dyDescent="0.35">
      <c r="A150" s="6">
        <v>145</v>
      </c>
      <c r="B150" s="6" t="s">
        <v>92</v>
      </c>
      <c r="C150" s="6" t="s">
        <v>434</v>
      </c>
      <c r="D150" s="8">
        <v>2463031.1611000001</v>
      </c>
      <c r="E150" s="8">
        <v>119689.77069999999</v>
      </c>
      <c r="F150" s="8">
        <f t="shared" si="2"/>
        <v>2582720.9318000004</v>
      </c>
    </row>
    <row r="151" spans="1:6" x14ac:dyDescent="0.35">
      <c r="A151" s="6">
        <v>146</v>
      </c>
      <c r="B151" s="6" t="s">
        <v>92</v>
      </c>
      <c r="C151" s="6" t="s">
        <v>436</v>
      </c>
      <c r="D151" s="8">
        <v>3409035.2319999998</v>
      </c>
      <c r="E151" s="8">
        <v>165660.36660000001</v>
      </c>
      <c r="F151" s="8">
        <f t="shared" si="2"/>
        <v>3574695.5985999997</v>
      </c>
    </row>
    <row r="152" spans="1:6" x14ac:dyDescent="0.35">
      <c r="A152" s="6">
        <v>147</v>
      </c>
      <c r="B152" s="6" t="s">
        <v>92</v>
      </c>
      <c r="C152" s="6" t="s">
        <v>438</v>
      </c>
      <c r="D152" s="8">
        <v>2455853.3862000001</v>
      </c>
      <c r="E152" s="8">
        <v>119340.9703</v>
      </c>
      <c r="F152" s="8">
        <f t="shared" si="2"/>
        <v>2575194.3565000002</v>
      </c>
    </row>
    <row r="153" spans="1:6" x14ac:dyDescent="0.35">
      <c r="A153" s="6">
        <v>148</v>
      </c>
      <c r="B153" s="6" t="s">
        <v>92</v>
      </c>
      <c r="C153" s="6" t="s">
        <v>440</v>
      </c>
      <c r="D153" s="8">
        <v>4116807.0452999999</v>
      </c>
      <c r="E153" s="8">
        <v>200054.18479999999</v>
      </c>
      <c r="F153" s="8">
        <f t="shared" si="2"/>
        <v>4316861.2301000003</v>
      </c>
    </row>
    <row r="154" spans="1:6" x14ac:dyDescent="0.35">
      <c r="A154" s="6">
        <v>149</v>
      </c>
      <c r="B154" s="6" t="s">
        <v>92</v>
      </c>
      <c r="C154" s="6" t="s">
        <v>442</v>
      </c>
      <c r="D154" s="8">
        <v>2724361.0112000001</v>
      </c>
      <c r="E154" s="8">
        <v>132388.9644</v>
      </c>
      <c r="F154" s="8">
        <f t="shared" si="2"/>
        <v>2856749.9756</v>
      </c>
    </row>
    <row r="155" spans="1:6" x14ac:dyDescent="0.35">
      <c r="A155" s="6">
        <v>150</v>
      </c>
      <c r="B155" s="6" t="s">
        <v>92</v>
      </c>
      <c r="C155" s="6" t="s">
        <v>444</v>
      </c>
      <c r="D155" s="8">
        <v>3235591.8122</v>
      </c>
      <c r="E155" s="8">
        <v>157231.97010000001</v>
      </c>
      <c r="F155" s="8">
        <f t="shared" si="2"/>
        <v>3392823.7823000001</v>
      </c>
    </row>
    <row r="156" spans="1:6" x14ac:dyDescent="0.35">
      <c r="A156" s="6">
        <v>151</v>
      </c>
      <c r="B156" s="6" t="s">
        <v>92</v>
      </c>
      <c r="C156" s="6" t="s">
        <v>446</v>
      </c>
      <c r="D156" s="8">
        <v>2757895.6847999999</v>
      </c>
      <c r="E156" s="8">
        <v>134018.56510000001</v>
      </c>
      <c r="F156" s="8">
        <f t="shared" si="2"/>
        <v>2891914.2499000002</v>
      </c>
    </row>
    <row r="157" spans="1:6" x14ac:dyDescent="0.35">
      <c r="A157" s="6">
        <v>152</v>
      </c>
      <c r="B157" s="6" t="s">
        <v>92</v>
      </c>
      <c r="C157" s="6" t="s">
        <v>448</v>
      </c>
      <c r="D157" s="8">
        <v>3973569.3997</v>
      </c>
      <c r="E157" s="8">
        <v>193093.62289999999</v>
      </c>
      <c r="F157" s="8">
        <f t="shared" si="2"/>
        <v>4166663.0225999998</v>
      </c>
    </row>
    <row r="158" spans="1:6" x14ac:dyDescent="0.35">
      <c r="A158" s="6">
        <v>153</v>
      </c>
      <c r="B158" s="6" t="s">
        <v>92</v>
      </c>
      <c r="C158" s="6" t="s">
        <v>450</v>
      </c>
      <c r="D158" s="8">
        <v>2814145.3056999999</v>
      </c>
      <c r="E158" s="8">
        <v>136751.98740000001</v>
      </c>
      <c r="F158" s="8">
        <f t="shared" si="2"/>
        <v>2950897.2930999999</v>
      </c>
    </row>
    <row r="159" spans="1:6" x14ac:dyDescent="0.35">
      <c r="A159" s="6">
        <v>154</v>
      </c>
      <c r="B159" s="6" t="s">
        <v>92</v>
      </c>
      <c r="C159" s="6" t="s">
        <v>452</v>
      </c>
      <c r="D159" s="8">
        <v>3246868.2157000001</v>
      </c>
      <c r="E159" s="8">
        <v>157779.94130000001</v>
      </c>
      <c r="F159" s="8">
        <f t="shared" si="2"/>
        <v>3404648.1570000001</v>
      </c>
    </row>
    <row r="160" spans="1:6" x14ac:dyDescent="0.35">
      <c r="A160" s="6">
        <v>155</v>
      </c>
      <c r="B160" s="6" t="s">
        <v>92</v>
      </c>
      <c r="C160" s="6" t="s">
        <v>454</v>
      </c>
      <c r="D160" s="8">
        <v>2870062.3308999999</v>
      </c>
      <c r="E160" s="8">
        <v>139469.24729999999</v>
      </c>
      <c r="F160" s="8">
        <f t="shared" si="2"/>
        <v>3009531.5781999999</v>
      </c>
    </row>
    <row r="161" spans="1:6" x14ac:dyDescent="0.35">
      <c r="A161" s="6">
        <v>156</v>
      </c>
      <c r="B161" s="6" t="s">
        <v>92</v>
      </c>
      <c r="C161" s="6" t="s">
        <v>456</v>
      </c>
      <c r="D161" s="8">
        <v>2641259.6710000001</v>
      </c>
      <c r="E161" s="8">
        <v>128350.69620000001</v>
      </c>
      <c r="F161" s="8">
        <f t="shared" si="2"/>
        <v>2769610.3672000002</v>
      </c>
    </row>
    <row r="162" spans="1:6" x14ac:dyDescent="0.35">
      <c r="A162" s="6">
        <v>157</v>
      </c>
      <c r="B162" s="6" t="s">
        <v>92</v>
      </c>
      <c r="C162" s="6" t="s">
        <v>458</v>
      </c>
      <c r="D162" s="8">
        <v>3870184.7015999998</v>
      </c>
      <c r="E162" s="8">
        <v>188069.69510000001</v>
      </c>
      <c r="F162" s="8">
        <f t="shared" si="2"/>
        <v>4058254.3966999999</v>
      </c>
    </row>
    <row r="163" spans="1:6" x14ac:dyDescent="0.35">
      <c r="A163" s="6">
        <v>158</v>
      </c>
      <c r="B163" s="6" t="s">
        <v>92</v>
      </c>
      <c r="C163" s="6" t="s">
        <v>460</v>
      </c>
      <c r="D163" s="8">
        <v>3988618.7559000002</v>
      </c>
      <c r="E163" s="8">
        <v>193824.93890000001</v>
      </c>
      <c r="F163" s="8">
        <f t="shared" si="2"/>
        <v>4182443.6948000002</v>
      </c>
    </row>
    <row r="164" spans="1:6" x14ac:dyDescent="0.35">
      <c r="A164" s="6">
        <v>159</v>
      </c>
      <c r="B164" s="6" t="s">
        <v>92</v>
      </c>
      <c r="C164" s="6" t="s">
        <v>462</v>
      </c>
      <c r="D164" s="8">
        <v>2220864.8760000002</v>
      </c>
      <c r="E164" s="8">
        <v>107921.8208</v>
      </c>
      <c r="F164" s="8">
        <f t="shared" si="2"/>
        <v>2328786.6968</v>
      </c>
    </row>
    <row r="165" spans="1:6" x14ac:dyDescent="0.35">
      <c r="A165" s="6">
        <v>160</v>
      </c>
      <c r="B165" s="6" t="s">
        <v>92</v>
      </c>
      <c r="C165" s="6" t="s">
        <v>464</v>
      </c>
      <c r="D165" s="8">
        <v>2991936.9671999998</v>
      </c>
      <c r="E165" s="8">
        <v>145391.6845</v>
      </c>
      <c r="F165" s="8">
        <f t="shared" si="2"/>
        <v>3137328.6516999998</v>
      </c>
    </row>
    <row r="166" spans="1:6" x14ac:dyDescent="0.35">
      <c r="A166" s="6">
        <v>161</v>
      </c>
      <c r="B166" s="6" t="s">
        <v>92</v>
      </c>
      <c r="C166" s="6" t="s">
        <v>466</v>
      </c>
      <c r="D166" s="8">
        <v>3540633.1764000002</v>
      </c>
      <c r="E166" s="8">
        <v>172055.30309999999</v>
      </c>
      <c r="F166" s="8">
        <f t="shared" si="2"/>
        <v>3712688.4795000004</v>
      </c>
    </row>
    <row r="167" spans="1:6" x14ac:dyDescent="0.35">
      <c r="A167" s="6">
        <v>162</v>
      </c>
      <c r="B167" s="6" t="s">
        <v>92</v>
      </c>
      <c r="C167" s="6" t="s">
        <v>468</v>
      </c>
      <c r="D167" s="8">
        <v>5156007.9623999996</v>
      </c>
      <c r="E167" s="8">
        <v>250553.63500000001</v>
      </c>
      <c r="F167" s="8">
        <f t="shared" si="2"/>
        <v>5406561.5973999994</v>
      </c>
    </row>
    <row r="168" spans="1:6" x14ac:dyDescent="0.35">
      <c r="A168" s="6">
        <v>163</v>
      </c>
      <c r="B168" s="6" t="s">
        <v>92</v>
      </c>
      <c r="C168" s="6" t="s">
        <v>470</v>
      </c>
      <c r="D168" s="8">
        <v>3219716.0732</v>
      </c>
      <c r="E168" s="8">
        <v>156460.49650000001</v>
      </c>
      <c r="F168" s="8">
        <f t="shared" si="2"/>
        <v>3376176.5696999999</v>
      </c>
    </row>
    <row r="169" spans="1:6" x14ac:dyDescent="0.35">
      <c r="A169" s="6">
        <v>164</v>
      </c>
      <c r="B169" s="6" t="s">
        <v>92</v>
      </c>
      <c r="C169" s="6" t="s">
        <v>472</v>
      </c>
      <c r="D169" s="8">
        <v>2998261.6767000002</v>
      </c>
      <c r="E169" s="8">
        <v>145699.0306</v>
      </c>
      <c r="F169" s="8">
        <f t="shared" si="2"/>
        <v>3143960.7073000004</v>
      </c>
    </row>
    <row r="170" spans="1:6" x14ac:dyDescent="0.35">
      <c r="A170" s="6">
        <v>165</v>
      </c>
      <c r="B170" s="6" t="s">
        <v>92</v>
      </c>
      <c r="C170" s="6" t="s">
        <v>474</v>
      </c>
      <c r="D170" s="8">
        <v>2926587.6724</v>
      </c>
      <c r="E170" s="8">
        <v>142216.0681</v>
      </c>
      <c r="F170" s="8">
        <f t="shared" si="2"/>
        <v>3068803.7404999998</v>
      </c>
    </row>
    <row r="171" spans="1:6" x14ac:dyDescent="0.35">
      <c r="A171" s="6">
        <v>166</v>
      </c>
      <c r="B171" s="6" t="s">
        <v>92</v>
      </c>
      <c r="C171" s="6" t="s">
        <v>476</v>
      </c>
      <c r="D171" s="8">
        <v>3347047.0051000002</v>
      </c>
      <c r="E171" s="8">
        <v>162648.0796</v>
      </c>
      <c r="F171" s="8">
        <f t="shared" si="2"/>
        <v>3509695.0847</v>
      </c>
    </row>
    <row r="172" spans="1:6" x14ac:dyDescent="0.35">
      <c r="A172" s="6">
        <v>167</v>
      </c>
      <c r="B172" s="6" t="s">
        <v>92</v>
      </c>
      <c r="C172" s="6" t="s">
        <v>478</v>
      </c>
      <c r="D172" s="8">
        <v>2909417.3753999998</v>
      </c>
      <c r="E172" s="8">
        <v>141381.68609999999</v>
      </c>
      <c r="F172" s="8">
        <f t="shared" si="2"/>
        <v>3050799.0614999998</v>
      </c>
    </row>
    <row r="173" spans="1:6" x14ac:dyDescent="0.35">
      <c r="A173" s="6">
        <v>168</v>
      </c>
      <c r="B173" s="6" t="s">
        <v>92</v>
      </c>
      <c r="C173" s="6" t="s">
        <v>480</v>
      </c>
      <c r="D173" s="8">
        <v>2821744.4377000001</v>
      </c>
      <c r="E173" s="8">
        <v>137121.2634</v>
      </c>
      <c r="F173" s="8">
        <f t="shared" si="2"/>
        <v>2958865.7011000002</v>
      </c>
    </row>
    <row r="174" spans="1:6" x14ac:dyDescent="0.35">
      <c r="A174" s="6">
        <v>169</v>
      </c>
      <c r="B174" s="6" t="s">
        <v>93</v>
      </c>
      <c r="C174" s="6" t="s">
        <v>485</v>
      </c>
      <c r="D174" s="8">
        <v>2991423.8749000002</v>
      </c>
      <c r="E174" s="8">
        <v>145366.75099999999</v>
      </c>
      <c r="F174" s="8">
        <f t="shared" si="2"/>
        <v>3136790.6259000003</v>
      </c>
    </row>
    <row r="175" spans="1:6" x14ac:dyDescent="0.35">
      <c r="A175" s="6">
        <v>170</v>
      </c>
      <c r="B175" s="6" t="s">
        <v>93</v>
      </c>
      <c r="C175" s="6" t="s">
        <v>487</v>
      </c>
      <c r="D175" s="8">
        <v>3760183.5205000001</v>
      </c>
      <c r="E175" s="8">
        <v>182724.24249999999</v>
      </c>
      <c r="F175" s="8">
        <f t="shared" si="2"/>
        <v>3942907.7630000003</v>
      </c>
    </row>
    <row r="176" spans="1:6" x14ac:dyDescent="0.35">
      <c r="A176" s="6">
        <v>171</v>
      </c>
      <c r="B176" s="6" t="s">
        <v>93</v>
      </c>
      <c r="C176" s="6" t="s">
        <v>489</v>
      </c>
      <c r="D176" s="8">
        <v>3599602.8886000002</v>
      </c>
      <c r="E176" s="8">
        <v>174920.9068</v>
      </c>
      <c r="F176" s="8">
        <f t="shared" si="2"/>
        <v>3774523.7954000002</v>
      </c>
    </row>
    <row r="177" spans="1:6" x14ac:dyDescent="0.35">
      <c r="A177" s="6">
        <v>172</v>
      </c>
      <c r="B177" s="6" t="s">
        <v>93</v>
      </c>
      <c r="C177" s="6" t="s">
        <v>491</v>
      </c>
      <c r="D177" s="8">
        <v>2322526.8155999999</v>
      </c>
      <c r="E177" s="8">
        <v>112862.0321</v>
      </c>
      <c r="F177" s="8">
        <f t="shared" si="2"/>
        <v>2435388.8476999998</v>
      </c>
    </row>
    <row r="178" spans="1:6" x14ac:dyDescent="0.35">
      <c r="A178" s="6">
        <v>173</v>
      </c>
      <c r="B178" s="6" t="s">
        <v>93</v>
      </c>
      <c r="C178" s="6" t="s">
        <v>493</v>
      </c>
      <c r="D178" s="8">
        <v>2774424.5575999999</v>
      </c>
      <c r="E178" s="8">
        <v>134821.77739999999</v>
      </c>
      <c r="F178" s="8">
        <f t="shared" si="2"/>
        <v>2909246.335</v>
      </c>
    </row>
    <row r="179" spans="1:6" x14ac:dyDescent="0.35">
      <c r="A179" s="6">
        <v>174</v>
      </c>
      <c r="B179" s="6" t="s">
        <v>93</v>
      </c>
      <c r="C179" s="6" t="s">
        <v>495</v>
      </c>
      <c r="D179" s="8">
        <v>3191769.6636999999</v>
      </c>
      <c r="E179" s="8">
        <v>155102.4547</v>
      </c>
      <c r="F179" s="8">
        <f t="shared" si="2"/>
        <v>3346872.1184</v>
      </c>
    </row>
    <row r="180" spans="1:6" x14ac:dyDescent="0.35">
      <c r="A180" s="6">
        <v>175</v>
      </c>
      <c r="B180" s="6" t="s">
        <v>93</v>
      </c>
      <c r="C180" s="6" t="s">
        <v>497</v>
      </c>
      <c r="D180" s="8">
        <v>3659195.6159999999</v>
      </c>
      <c r="E180" s="8">
        <v>177816.78570000001</v>
      </c>
      <c r="F180" s="8">
        <f t="shared" si="2"/>
        <v>3837012.4016999998</v>
      </c>
    </row>
    <row r="181" spans="1:6" x14ac:dyDescent="0.35">
      <c r="A181" s="6">
        <v>176</v>
      </c>
      <c r="B181" s="6" t="s">
        <v>93</v>
      </c>
      <c r="C181" s="6" t="s">
        <v>499</v>
      </c>
      <c r="D181" s="8">
        <v>2898646.2247000001</v>
      </c>
      <c r="E181" s="8">
        <v>140858.26740000001</v>
      </c>
      <c r="F181" s="8">
        <f t="shared" si="2"/>
        <v>3039504.4921000004</v>
      </c>
    </row>
    <row r="182" spans="1:6" x14ac:dyDescent="0.35">
      <c r="A182" s="6">
        <v>177</v>
      </c>
      <c r="B182" s="6" t="s">
        <v>93</v>
      </c>
      <c r="C182" s="6" t="s">
        <v>501</v>
      </c>
      <c r="D182" s="8">
        <v>3089599.5876000002</v>
      </c>
      <c r="E182" s="8">
        <v>150137.5508</v>
      </c>
      <c r="F182" s="8">
        <f t="shared" si="2"/>
        <v>3239737.1384000001</v>
      </c>
    </row>
    <row r="183" spans="1:6" x14ac:dyDescent="0.35">
      <c r="A183" s="6">
        <v>178</v>
      </c>
      <c r="B183" s="6" t="s">
        <v>93</v>
      </c>
      <c r="C183" s="6" t="s">
        <v>503</v>
      </c>
      <c r="D183" s="8">
        <v>2419276.8829999999</v>
      </c>
      <c r="E183" s="8">
        <v>117563.5534</v>
      </c>
      <c r="F183" s="8">
        <f t="shared" si="2"/>
        <v>2536840.4364</v>
      </c>
    </row>
    <row r="184" spans="1:6" x14ac:dyDescent="0.35">
      <c r="A184" s="6">
        <v>179</v>
      </c>
      <c r="B184" s="6" t="s">
        <v>93</v>
      </c>
      <c r="C184" s="6" t="s">
        <v>505</v>
      </c>
      <c r="D184" s="8">
        <v>3301069.1938999998</v>
      </c>
      <c r="E184" s="8">
        <v>160413.81080000001</v>
      </c>
      <c r="F184" s="8">
        <f t="shared" si="2"/>
        <v>3461483.0046999999</v>
      </c>
    </row>
    <row r="185" spans="1:6" x14ac:dyDescent="0.35">
      <c r="A185" s="6">
        <v>180</v>
      </c>
      <c r="B185" s="6" t="s">
        <v>93</v>
      </c>
      <c r="C185" s="6" t="s">
        <v>507</v>
      </c>
      <c r="D185" s="8">
        <v>2848756.0953000002</v>
      </c>
      <c r="E185" s="8">
        <v>138433.88140000001</v>
      </c>
      <c r="F185" s="8">
        <f t="shared" si="2"/>
        <v>2987189.9767</v>
      </c>
    </row>
    <row r="186" spans="1:6" x14ac:dyDescent="0.35">
      <c r="A186" s="6">
        <v>181</v>
      </c>
      <c r="B186" s="6" t="s">
        <v>93</v>
      </c>
      <c r="C186" s="6" t="s">
        <v>509</v>
      </c>
      <c r="D186" s="8">
        <v>3139759.6601999998</v>
      </c>
      <c r="E186" s="8">
        <v>152575.0545</v>
      </c>
      <c r="F186" s="8">
        <f t="shared" si="2"/>
        <v>3292334.7146999999</v>
      </c>
    </row>
    <row r="187" spans="1:6" x14ac:dyDescent="0.35">
      <c r="A187" s="6">
        <v>182</v>
      </c>
      <c r="B187" s="6" t="s">
        <v>93</v>
      </c>
      <c r="C187" s="6" t="s">
        <v>511</v>
      </c>
      <c r="D187" s="8">
        <v>2972524.8163000001</v>
      </c>
      <c r="E187" s="8">
        <v>144448.36069999999</v>
      </c>
      <c r="F187" s="8">
        <f t="shared" si="2"/>
        <v>3116973.1770000001</v>
      </c>
    </row>
    <row r="188" spans="1:6" x14ac:dyDescent="0.35">
      <c r="A188" s="6">
        <v>183</v>
      </c>
      <c r="B188" s="6" t="s">
        <v>93</v>
      </c>
      <c r="C188" s="6" t="s">
        <v>513</v>
      </c>
      <c r="D188" s="8">
        <v>3371720.6168</v>
      </c>
      <c r="E188" s="8">
        <v>163847.0815</v>
      </c>
      <c r="F188" s="8">
        <f t="shared" si="2"/>
        <v>3535567.6982999998</v>
      </c>
    </row>
    <row r="189" spans="1:6" x14ac:dyDescent="0.35">
      <c r="A189" s="6">
        <v>184</v>
      </c>
      <c r="B189" s="6" t="s">
        <v>93</v>
      </c>
      <c r="C189" s="6" t="s">
        <v>515</v>
      </c>
      <c r="D189" s="8">
        <v>3168838.9635999999</v>
      </c>
      <c r="E189" s="8">
        <v>153988.1488</v>
      </c>
      <c r="F189" s="8">
        <f t="shared" si="2"/>
        <v>3322827.1124</v>
      </c>
    </row>
    <row r="190" spans="1:6" x14ac:dyDescent="0.35">
      <c r="A190" s="6">
        <v>185</v>
      </c>
      <c r="B190" s="6" t="s">
        <v>93</v>
      </c>
      <c r="C190" s="6" t="s">
        <v>517</v>
      </c>
      <c r="D190" s="8">
        <v>3181331.2448999998</v>
      </c>
      <c r="E190" s="8">
        <v>154595.20490000001</v>
      </c>
      <c r="F190" s="8">
        <f t="shared" si="2"/>
        <v>3335926.4497999996</v>
      </c>
    </row>
    <row r="191" spans="1:6" x14ac:dyDescent="0.35">
      <c r="A191" s="6">
        <v>186</v>
      </c>
      <c r="B191" s="6" t="s">
        <v>93</v>
      </c>
      <c r="C191" s="6" t="s">
        <v>519</v>
      </c>
      <c r="D191" s="8">
        <v>3508335.6173</v>
      </c>
      <c r="E191" s="8">
        <v>170485.8193</v>
      </c>
      <c r="F191" s="8">
        <f t="shared" si="2"/>
        <v>3678821.4366000001</v>
      </c>
    </row>
    <row r="192" spans="1:6" x14ac:dyDescent="0.35">
      <c r="A192" s="6">
        <v>187</v>
      </c>
      <c r="B192" s="6" t="s">
        <v>94</v>
      </c>
      <c r="C192" s="6" t="s">
        <v>524</v>
      </c>
      <c r="D192" s="8">
        <v>2456751.2626999998</v>
      </c>
      <c r="E192" s="8">
        <v>119384.6021</v>
      </c>
      <c r="F192" s="8">
        <f t="shared" si="2"/>
        <v>2576135.8647999996</v>
      </c>
    </row>
    <row r="193" spans="1:6" x14ac:dyDescent="0.35">
      <c r="A193" s="6">
        <v>188</v>
      </c>
      <c r="B193" s="6" t="s">
        <v>94</v>
      </c>
      <c r="C193" s="6" t="s">
        <v>526</v>
      </c>
      <c r="D193" s="8">
        <v>2677761.3996000001</v>
      </c>
      <c r="E193" s="8">
        <v>130124.4795</v>
      </c>
      <c r="F193" s="8">
        <f t="shared" si="2"/>
        <v>2807885.8791</v>
      </c>
    </row>
    <row r="194" spans="1:6" x14ac:dyDescent="0.35">
      <c r="A194" s="6">
        <v>189</v>
      </c>
      <c r="B194" s="6" t="s">
        <v>94</v>
      </c>
      <c r="C194" s="6" t="s">
        <v>528</v>
      </c>
      <c r="D194" s="8">
        <v>2289044.7231999999</v>
      </c>
      <c r="E194" s="8">
        <v>111234.9865</v>
      </c>
      <c r="F194" s="8">
        <f t="shared" si="2"/>
        <v>2400279.7097</v>
      </c>
    </row>
    <row r="195" spans="1:6" x14ac:dyDescent="0.35">
      <c r="A195" s="6">
        <v>190</v>
      </c>
      <c r="B195" s="6" t="s">
        <v>94</v>
      </c>
      <c r="C195" s="6" t="s">
        <v>530</v>
      </c>
      <c r="D195" s="8">
        <v>3289771.1715000002</v>
      </c>
      <c r="E195" s="8">
        <v>159864.78909999999</v>
      </c>
      <c r="F195" s="8">
        <f t="shared" si="2"/>
        <v>3449635.9606000003</v>
      </c>
    </row>
    <row r="196" spans="1:6" x14ac:dyDescent="0.35">
      <c r="A196" s="6">
        <v>191</v>
      </c>
      <c r="B196" s="6" t="s">
        <v>94</v>
      </c>
      <c r="C196" s="6" t="s">
        <v>532</v>
      </c>
      <c r="D196" s="8">
        <v>2993180.5739000002</v>
      </c>
      <c r="E196" s="8">
        <v>145452.11689999999</v>
      </c>
      <c r="F196" s="8">
        <f t="shared" si="2"/>
        <v>3138632.6908</v>
      </c>
    </row>
    <row r="197" spans="1:6" x14ac:dyDescent="0.35">
      <c r="A197" s="6">
        <v>192</v>
      </c>
      <c r="B197" s="6" t="s">
        <v>94</v>
      </c>
      <c r="C197" s="6" t="s">
        <v>534</v>
      </c>
      <c r="D197" s="8">
        <v>3066036.7620000001</v>
      </c>
      <c r="E197" s="8">
        <v>148992.52710000001</v>
      </c>
      <c r="F197" s="8">
        <f t="shared" si="2"/>
        <v>3215029.2891000002</v>
      </c>
    </row>
    <row r="198" spans="1:6" x14ac:dyDescent="0.35">
      <c r="A198" s="6">
        <v>193</v>
      </c>
      <c r="B198" s="6" t="s">
        <v>94</v>
      </c>
      <c r="C198" s="6" t="s">
        <v>536</v>
      </c>
      <c r="D198" s="8">
        <v>3250564.7237999998</v>
      </c>
      <c r="E198" s="8">
        <v>157959.57130000001</v>
      </c>
      <c r="F198" s="8">
        <f t="shared" si="2"/>
        <v>3408524.2950999998</v>
      </c>
    </row>
    <row r="199" spans="1:6" x14ac:dyDescent="0.35">
      <c r="A199" s="6">
        <v>194</v>
      </c>
      <c r="B199" s="6" t="s">
        <v>94</v>
      </c>
      <c r="C199" s="6" t="s">
        <v>538</v>
      </c>
      <c r="D199" s="8">
        <v>3057203.6778000002</v>
      </c>
      <c r="E199" s="8">
        <v>148563.28769999999</v>
      </c>
      <c r="F199" s="8">
        <f t="shared" ref="F199:F262" si="3">D199+E199</f>
        <v>3205766.9654999999</v>
      </c>
    </row>
    <row r="200" spans="1:6" x14ac:dyDescent="0.35">
      <c r="A200" s="6">
        <v>195</v>
      </c>
      <c r="B200" s="6" t="s">
        <v>94</v>
      </c>
      <c r="C200" s="6" t="s">
        <v>540</v>
      </c>
      <c r="D200" s="8">
        <v>2876603.3643999998</v>
      </c>
      <c r="E200" s="8">
        <v>139787.10560000001</v>
      </c>
      <c r="F200" s="8">
        <f t="shared" si="3"/>
        <v>3016390.4699999997</v>
      </c>
    </row>
    <row r="201" spans="1:6" x14ac:dyDescent="0.35">
      <c r="A201" s="6">
        <v>196</v>
      </c>
      <c r="B201" s="6" t="s">
        <v>94</v>
      </c>
      <c r="C201" s="6" t="s">
        <v>542</v>
      </c>
      <c r="D201" s="8">
        <v>3216684.6065000002</v>
      </c>
      <c r="E201" s="8">
        <v>156313.1839</v>
      </c>
      <c r="F201" s="8">
        <f t="shared" si="3"/>
        <v>3372997.7904000003</v>
      </c>
    </row>
    <row r="202" spans="1:6" x14ac:dyDescent="0.35">
      <c r="A202" s="6">
        <v>197</v>
      </c>
      <c r="B202" s="6" t="s">
        <v>94</v>
      </c>
      <c r="C202" s="6" t="s">
        <v>544</v>
      </c>
      <c r="D202" s="8">
        <v>2703006.4871</v>
      </c>
      <c r="E202" s="8">
        <v>131351.2519</v>
      </c>
      <c r="F202" s="8">
        <f t="shared" si="3"/>
        <v>2834357.7390000001</v>
      </c>
    </row>
    <row r="203" spans="1:6" x14ac:dyDescent="0.35">
      <c r="A203" s="6">
        <v>198</v>
      </c>
      <c r="B203" s="6" t="s">
        <v>94</v>
      </c>
      <c r="C203" s="6" t="s">
        <v>546</v>
      </c>
      <c r="D203" s="8">
        <v>2787742.4016</v>
      </c>
      <c r="E203" s="8">
        <v>135468.95139999999</v>
      </c>
      <c r="F203" s="8">
        <f t="shared" si="3"/>
        <v>2923211.3530000001</v>
      </c>
    </row>
    <row r="204" spans="1:6" x14ac:dyDescent="0.35">
      <c r="A204" s="6">
        <v>199</v>
      </c>
      <c r="B204" s="6" t="s">
        <v>94</v>
      </c>
      <c r="C204" s="6" t="s">
        <v>548</v>
      </c>
      <c r="D204" s="8">
        <v>2553511.8775999998</v>
      </c>
      <c r="E204" s="8">
        <v>124086.636</v>
      </c>
      <c r="F204" s="8">
        <f t="shared" si="3"/>
        <v>2677598.5135999997</v>
      </c>
    </row>
    <row r="205" spans="1:6" x14ac:dyDescent="0.35">
      <c r="A205" s="6">
        <v>200</v>
      </c>
      <c r="B205" s="6" t="s">
        <v>94</v>
      </c>
      <c r="C205" s="6" t="s">
        <v>550</v>
      </c>
      <c r="D205" s="8">
        <v>2500820.2880000002</v>
      </c>
      <c r="E205" s="8">
        <v>121526.11440000001</v>
      </c>
      <c r="F205" s="8">
        <f t="shared" si="3"/>
        <v>2622346.4024</v>
      </c>
    </row>
    <row r="206" spans="1:6" x14ac:dyDescent="0.35">
      <c r="A206" s="6">
        <v>201</v>
      </c>
      <c r="B206" s="6" t="s">
        <v>94</v>
      </c>
      <c r="C206" s="6" t="s">
        <v>552</v>
      </c>
      <c r="D206" s="8">
        <v>2713678.4594000001</v>
      </c>
      <c r="E206" s="8">
        <v>131869.8511</v>
      </c>
      <c r="F206" s="8">
        <f t="shared" si="3"/>
        <v>2845548.3105000001</v>
      </c>
    </row>
    <row r="207" spans="1:6" x14ac:dyDescent="0.35">
      <c r="A207" s="6">
        <v>202</v>
      </c>
      <c r="B207" s="6" t="s">
        <v>94</v>
      </c>
      <c r="C207" s="6" t="s">
        <v>554</v>
      </c>
      <c r="D207" s="8">
        <v>2241071.2540000002</v>
      </c>
      <c r="E207" s="8">
        <v>108903.73970000001</v>
      </c>
      <c r="F207" s="8">
        <f t="shared" si="3"/>
        <v>2349974.9937</v>
      </c>
    </row>
    <row r="208" spans="1:6" x14ac:dyDescent="0.35">
      <c r="A208" s="6">
        <v>203</v>
      </c>
      <c r="B208" s="6" t="s">
        <v>94</v>
      </c>
      <c r="C208" s="6" t="s">
        <v>556</v>
      </c>
      <c r="D208" s="8">
        <v>2822802.4964999999</v>
      </c>
      <c r="E208" s="8">
        <v>137172.67929999999</v>
      </c>
      <c r="F208" s="8">
        <f t="shared" si="3"/>
        <v>2959975.1757999999</v>
      </c>
    </row>
    <row r="209" spans="1:6" x14ac:dyDescent="0.35">
      <c r="A209" s="6">
        <v>204</v>
      </c>
      <c r="B209" s="6" t="s">
        <v>94</v>
      </c>
      <c r="C209" s="6" t="s">
        <v>558</v>
      </c>
      <c r="D209" s="8">
        <v>2967884.4781999998</v>
      </c>
      <c r="E209" s="8">
        <v>144222.8658</v>
      </c>
      <c r="F209" s="8">
        <f t="shared" si="3"/>
        <v>3112107.3439999996</v>
      </c>
    </row>
    <row r="210" spans="1:6" x14ac:dyDescent="0.35">
      <c r="A210" s="6">
        <v>205</v>
      </c>
      <c r="B210" s="6" t="s">
        <v>94</v>
      </c>
      <c r="C210" s="6" t="s">
        <v>560</v>
      </c>
      <c r="D210" s="8">
        <v>3875970.7442000001</v>
      </c>
      <c r="E210" s="8">
        <v>188350.86489999999</v>
      </c>
      <c r="F210" s="8">
        <f t="shared" si="3"/>
        <v>4064321.6091</v>
      </c>
    </row>
    <row r="211" spans="1:6" x14ac:dyDescent="0.35">
      <c r="A211" s="6">
        <v>206</v>
      </c>
      <c r="B211" s="6" t="s">
        <v>94</v>
      </c>
      <c r="C211" s="6" t="s">
        <v>562</v>
      </c>
      <c r="D211" s="8">
        <v>3072541.9018000001</v>
      </c>
      <c r="E211" s="8">
        <v>149308.64110000001</v>
      </c>
      <c r="F211" s="8">
        <f t="shared" si="3"/>
        <v>3221850.5429000002</v>
      </c>
    </row>
    <row r="212" spans="1:6" x14ac:dyDescent="0.35">
      <c r="A212" s="6">
        <v>207</v>
      </c>
      <c r="B212" s="6" t="s">
        <v>94</v>
      </c>
      <c r="C212" s="6" t="s">
        <v>564</v>
      </c>
      <c r="D212" s="8">
        <v>2436798.5830000001</v>
      </c>
      <c r="E212" s="8">
        <v>118415.0116</v>
      </c>
      <c r="F212" s="8">
        <f t="shared" si="3"/>
        <v>2555213.5946</v>
      </c>
    </row>
    <row r="213" spans="1:6" x14ac:dyDescent="0.35">
      <c r="A213" s="6">
        <v>208</v>
      </c>
      <c r="B213" s="6" t="s">
        <v>94</v>
      </c>
      <c r="C213" s="6" t="s">
        <v>566</v>
      </c>
      <c r="D213" s="8">
        <v>2863205.8884999999</v>
      </c>
      <c r="E213" s="8">
        <v>139136.0619</v>
      </c>
      <c r="F213" s="8">
        <f t="shared" si="3"/>
        <v>3002341.9504</v>
      </c>
    </row>
    <row r="214" spans="1:6" x14ac:dyDescent="0.35">
      <c r="A214" s="6">
        <v>209</v>
      </c>
      <c r="B214" s="6" t="s">
        <v>94</v>
      </c>
      <c r="C214" s="6" t="s">
        <v>568</v>
      </c>
      <c r="D214" s="8">
        <v>3558141.6381000001</v>
      </c>
      <c r="E214" s="8">
        <v>172906.11799999999</v>
      </c>
      <c r="F214" s="8">
        <f t="shared" si="3"/>
        <v>3731047.7560999999</v>
      </c>
    </row>
    <row r="215" spans="1:6" x14ac:dyDescent="0.35">
      <c r="A215" s="6">
        <v>210</v>
      </c>
      <c r="B215" s="6" t="s">
        <v>94</v>
      </c>
      <c r="C215" s="6" t="s">
        <v>570</v>
      </c>
      <c r="D215" s="8">
        <v>2928142.0589999999</v>
      </c>
      <c r="E215" s="8">
        <v>142291.60279999999</v>
      </c>
      <c r="F215" s="8">
        <f t="shared" si="3"/>
        <v>3070433.6617999999</v>
      </c>
    </row>
    <row r="216" spans="1:6" x14ac:dyDescent="0.35">
      <c r="A216" s="6">
        <v>211</v>
      </c>
      <c r="B216" s="6" t="s">
        <v>94</v>
      </c>
      <c r="C216" s="6" t="s">
        <v>572</v>
      </c>
      <c r="D216" s="8">
        <v>2812019.3631000002</v>
      </c>
      <c r="E216" s="8">
        <v>136648.6783</v>
      </c>
      <c r="F216" s="8">
        <f t="shared" si="3"/>
        <v>2948668.0414</v>
      </c>
    </row>
    <row r="217" spans="1:6" x14ac:dyDescent="0.35">
      <c r="A217" s="6">
        <v>212</v>
      </c>
      <c r="B217" s="6" t="s">
        <v>95</v>
      </c>
      <c r="C217" s="6" t="s">
        <v>577</v>
      </c>
      <c r="D217" s="8">
        <v>3193236.3128999998</v>
      </c>
      <c r="E217" s="8">
        <v>155173.72579999999</v>
      </c>
      <c r="F217" s="8">
        <f t="shared" si="3"/>
        <v>3348410.0386999999</v>
      </c>
    </row>
    <row r="218" spans="1:6" x14ac:dyDescent="0.35">
      <c r="A218" s="6">
        <v>213</v>
      </c>
      <c r="B218" s="6" t="s">
        <v>95</v>
      </c>
      <c r="C218" s="6" t="s">
        <v>579</v>
      </c>
      <c r="D218" s="8">
        <v>2998443.8802999998</v>
      </c>
      <c r="E218" s="8">
        <v>145707.8847</v>
      </c>
      <c r="F218" s="8">
        <f t="shared" si="3"/>
        <v>3144151.7649999997</v>
      </c>
    </row>
    <row r="219" spans="1:6" x14ac:dyDescent="0.35">
      <c r="A219" s="6">
        <v>214</v>
      </c>
      <c r="B219" s="6" t="s">
        <v>95</v>
      </c>
      <c r="C219" s="6" t="s">
        <v>581</v>
      </c>
      <c r="D219" s="8">
        <v>3024256.3243</v>
      </c>
      <c r="E219" s="8">
        <v>146962.22750000001</v>
      </c>
      <c r="F219" s="8">
        <f t="shared" si="3"/>
        <v>3171218.5518</v>
      </c>
    </row>
    <row r="220" spans="1:6" x14ac:dyDescent="0.35">
      <c r="A220" s="6">
        <v>215</v>
      </c>
      <c r="B220" s="6" t="s">
        <v>95</v>
      </c>
      <c r="C220" s="6" t="s">
        <v>95</v>
      </c>
      <c r="D220" s="8">
        <v>2916228.1557999998</v>
      </c>
      <c r="E220" s="8">
        <v>141712.6526</v>
      </c>
      <c r="F220" s="8">
        <f t="shared" si="3"/>
        <v>3057940.8084</v>
      </c>
    </row>
    <row r="221" spans="1:6" x14ac:dyDescent="0.35">
      <c r="A221" s="6">
        <v>216</v>
      </c>
      <c r="B221" s="6" t="s">
        <v>95</v>
      </c>
      <c r="C221" s="6" t="s">
        <v>584</v>
      </c>
      <c r="D221" s="8">
        <v>2906764.8349000001</v>
      </c>
      <c r="E221" s="8">
        <v>141252.78719999999</v>
      </c>
      <c r="F221" s="8">
        <f t="shared" si="3"/>
        <v>3048017.6221000003</v>
      </c>
    </row>
    <row r="222" spans="1:6" x14ac:dyDescent="0.35">
      <c r="A222" s="6">
        <v>217</v>
      </c>
      <c r="B222" s="6" t="s">
        <v>95</v>
      </c>
      <c r="C222" s="6" t="s">
        <v>586</v>
      </c>
      <c r="D222" s="8">
        <v>3021268.0449999999</v>
      </c>
      <c r="E222" s="8">
        <v>146817.01360000001</v>
      </c>
      <c r="F222" s="8">
        <f t="shared" si="3"/>
        <v>3168085.0586000001</v>
      </c>
    </row>
    <row r="223" spans="1:6" x14ac:dyDescent="0.35">
      <c r="A223" s="6">
        <v>218</v>
      </c>
      <c r="B223" s="6" t="s">
        <v>95</v>
      </c>
      <c r="C223" s="6" t="s">
        <v>588</v>
      </c>
      <c r="D223" s="8">
        <v>3530121.551</v>
      </c>
      <c r="E223" s="8">
        <v>171544.49590000001</v>
      </c>
      <c r="F223" s="8">
        <f t="shared" si="3"/>
        <v>3701666.0469</v>
      </c>
    </row>
    <row r="224" spans="1:6" x14ac:dyDescent="0.35">
      <c r="A224" s="6">
        <v>219</v>
      </c>
      <c r="B224" s="6" t="s">
        <v>95</v>
      </c>
      <c r="C224" s="6" t="s">
        <v>590</v>
      </c>
      <c r="D224" s="8">
        <v>3126887.6181000001</v>
      </c>
      <c r="E224" s="8">
        <v>151949.5441</v>
      </c>
      <c r="F224" s="8">
        <f t="shared" si="3"/>
        <v>3278837.1622000001</v>
      </c>
    </row>
    <row r="225" spans="1:6" x14ac:dyDescent="0.35">
      <c r="A225" s="6">
        <v>220</v>
      </c>
      <c r="B225" s="6" t="s">
        <v>95</v>
      </c>
      <c r="C225" s="6" t="s">
        <v>592</v>
      </c>
      <c r="D225" s="8">
        <v>2829084.1471000002</v>
      </c>
      <c r="E225" s="8">
        <v>137477.93290000001</v>
      </c>
      <c r="F225" s="8">
        <f t="shared" si="3"/>
        <v>2966562.08</v>
      </c>
    </row>
    <row r="226" spans="1:6" x14ac:dyDescent="0.35">
      <c r="A226" s="6">
        <v>221</v>
      </c>
      <c r="B226" s="6" t="s">
        <v>95</v>
      </c>
      <c r="C226" s="6" t="s">
        <v>594</v>
      </c>
      <c r="D226" s="8">
        <v>3929585.642</v>
      </c>
      <c r="E226" s="8">
        <v>190956.25409999999</v>
      </c>
      <c r="F226" s="8">
        <f t="shared" si="3"/>
        <v>4120541.8961</v>
      </c>
    </row>
    <row r="227" spans="1:6" x14ac:dyDescent="0.35">
      <c r="A227" s="6">
        <v>222</v>
      </c>
      <c r="B227" s="6" t="s">
        <v>95</v>
      </c>
      <c r="C227" s="6" t="s">
        <v>596</v>
      </c>
      <c r="D227" s="8">
        <v>3048513.8621999999</v>
      </c>
      <c r="E227" s="8">
        <v>148141.0105</v>
      </c>
      <c r="F227" s="8">
        <f t="shared" si="3"/>
        <v>3196654.8726999997</v>
      </c>
    </row>
    <row r="228" spans="1:6" x14ac:dyDescent="0.35">
      <c r="A228" s="6">
        <v>223</v>
      </c>
      <c r="B228" s="6" t="s">
        <v>95</v>
      </c>
      <c r="C228" s="6" t="s">
        <v>598</v>
      </c>
      <c r="D228" s="8">
        <v>3363800.8746000002</v>
      </c>
      <c r="E228" s="8">
        <v>163462.22560000001</v>
      </c>
      <c r="F228" s="8">
        <f t="shared" si="3"/>
        <v>3527263.1002000002</v>
      </c>
    </row>
    <row r="229" spans="1:6" x14ac:dyDescent="0.35">
      <c r="A229" s="6">
        <v>224</v>
      </c>
      <c r="B229" s="6" t="s">
        <v>95</v>
      </c>
      <c r="C229" s="6" t="s">
        <v>599</v>
      </c>
      <c r="D229" s="8">
        <v>3684196.6000999999</v>
      </c>
      <c r="E229" s="8">
        <v>179031.696</v>
      </c>
      <c r="F229" s="8">
        <f t="shared" si="3"/>
        <v>3863228.2960999999</v>
      </c>
    </row>
    <row r="230" spans="1:6" x14ac:dyDescent="0.35">
      <c r="A230" s="6">
        <v>225</v>
      </c>
      <c r="B230" s="6" t="s">
        <v>96</v>
      </c>
      <c r="C230" s="6" t="s">
        <v>604</v>
      </c>
      <c r="D230" s="8">
        <v>3824979.0584</v>
      </c>
      <c r="E230" s="8">
        <v>185872.94940000001</v>
      </c>
      <c r="F230" s="8">
        <f t="shared" si="3"/>
        <v>4010852.0077999998</v>
      </c>
    </row>
    <row r="231" spans="1:6" x14ac:dyDescent="0.35">
      <c r="A231" s="6">
        <v>226</v>
      </c>
      <c r="B231" s="6" t="s">
        <v>96</v>
      </c>
      <c r="C231" s="6" t="s">
        <v>606</v>
      </c>
      <c r="D231" s="8">
        <v>3632897.7960999999</v>
      </c>
      <c r="E231" s="8">
        <v>176538.85620000001</v>
      </c>
      <c r="F231" s="8">
        <f t="shared" si="3"/>
        <v>3809436.6522999997</v>
      </c>
    </row>
    <row r="232" spans="1:6" x14ac:dyDescent="0.35">
      <c r="A232" s="6">
        <v>227</v>
      </c>
      <c r="B232" s="6" t="s">
        <v>96</v>
      </c>
      <c r="C232" s="6" t="s">
        <v>607</v>
      </c>
      <c r="D232" s="8">
        <v>2403955.0115999999</v>
      </c>
      <c r="E232" s="8">
        <v>116818.9947</v>
      </c>
      <c r="F232" s="8">
        <f t="shared" si="3"/>
        <v>2520774.0063</v>
      </c>
    </row>
    <row r="233" spans="1:6" x14ac:dyDescent="0.35">
      <c r="A233" s="6">
        <v>228</v>
      </c>
      <c r="B233" s="6" t="s">
        <v>96</v>
      </c>
      <c r="C233" s="6" t="s">
        <v>609</v>
      </c>
      <c r="D233" s="8">
        <v>2474942.5131999999</v>
      </c>
      <c r="E233" s="8">
        <v>120268.5969</v>
      </c>
      <c r="F233" s="8">
        <f t="shared" si="3"/>
        <v>2595211.1101000002</v>
      </c>
    </row>
    <row r="234" spans="1:6" x14ac:dyDescent="0.35">
      <c r="A234" s="6">
        <v>229</v>
      </c>
      <c r="B234" s="6" t="s">
        <v>96</v>
      </c>
      <c r="C234" s="6" t="s">
        <v>611</v>
      </c>
      <c r="D234" s="8">
        <v>2963359.8050000002</v>
      </c>
      <c r="E234" s="8">
        <v>144002.9915</v>
      </c>
      <c r="F234" s="8">
        <f t="shared" si="3"/>
        <v>3107362.7965000002</v>
      </c>
    </row>
    <row r="235" spans="1:6" x14ac:dyDescent="0.35">
      <c r="A235" s="6">
        <v>230</v>
      </c>
      <c r="B235" s="6" t="s">
        <v>96</v>
      </c>
      <c r="C235" s="6" t="s">
        <v>613</v>
      </c>
      <c r="D235" s="8">
        <v>2518748.7026</v>
      </c>
      <c r="E235" s="8">
        <v>122397.3368</v>
      </c>
      <c r="F235" s="8">
        <f t="shared" si="3"/>
        <v>2641146.0394000001</v>
      </c>
    </row>
    <row r="236" spans="1:6" x14ac:dyDescent="0.35">
      <c r="A236" s="6">
        <v>231</v>
      </c>
      <c r="B236" s="6" t="s">
        <v>96</v>
      </c>
      <c r="C236" s="6" t="s">
        <v>615</v>
      </c>
      <c r="D236" s="8">
        <v>2521065.4046</v>
      </c>
      <c r="E236" s="8">
        <v>122509.9158</v>
      </c>
      <c r="F236" s="8">
        <f t="shared" si="3"/>
        <v>2643575.3204000001</v>
      </c>
    </row>
    <row r="237" spans="1:6" x14ac:dyDescent="0.35">
      <c r="A237" s="6">
        <v>232</v>
      </c>
      <c r="B237" s="6" t="s">
        <v>96</v>
      </c>
      <c r="C237" s="6" t="s">
        <v>617</v>
      </c>
      <c r="D237" s="8">
        <v>2924646.0452999999</v>
      </c>
      <c r="E237" s="8">
        <v>142121.7157</v>
      </c>
      <c r="F237" s="8">
        <f t="shared" si="3"/>
        <v>3066767.7609999999</v>
      </c>
    </row>
    <row r="238" spans="1:6" x14ac:dyDescent="0.35">
      <c r="A238" s="6">
        <v>233</v>
      </c>
      <c r="B238" s="6" t="s">
        <v>96</v>
      </c>
      <c r="C238" s="6" t="s">
        <v>619</v>
      </c>
      <c r="D238" s="8">
        <v>3218931.9476999999</v>
      </c>
      <c r="E238" s="8">
        <v>156422.39230000001</v>
      </c>
      <c r="F238" s="8">
        <f t="shared" si="3"/>
        <v>3375354.34</v>
      </c>
    </row>
    <row r="239" spans="1:6" x14ac:dyDescent="0.35">
      <c r="A239" s="6">
        <v>234</v>
      </c>
      <c r="B239" s="6" t="s">
        <v>96</v>
      </c>
      <c r="C239" s="6" t="s">
        <v>621</v>
      </c>
      <c r="D239" s="8">
        <v>2342245.3522000001</v>
      </c>
      <c r="E239" s="8">
        <v>113820.2445</v>
      </c>
      <c r="F239" s="8">
        <f t="shared" si="3"/>
        <v>2456065.5967000001</v>
      </c>
    </row>
    <row r="240" spans="1:6" x14ac:dyDescent="0.35">
      <c r="A240" s="6">
        <v>235</v>
      </c>
      <c r="B240" s="6" t="s">
        <v>96</v>
      </c>
      <c r="C240" s="6" t="s">
        <v>623</v>
      </c>
      <c r="D240" s="8">
        <v>4019031.8095999998</v>
      </c>
      <c r="E240" s="8">
        <v>195302.84599999999</v>
      </c>
      <c r="F240" s="8">
        <f t="shared" si="3"/>
        <v>4214334.6556000002</v>
      </c>
    </row>
    <row r="241" spans="1:6" x14ac:dyDescent="0.35">
      <c r="A241" s="6">
        <v>236</v>
      </c>
      <c r="B241" s="6" t="s">
        <v>96</v>
      </c>
      <c r="C241" s="6" t="s">
        <v>625</v>
      </c>
      <c r="D241" s="8">
        <v>4136223.1332</v>
      </c>
      <c r="E241" s="8">
        <v>200997.69990000001</v>
      </c>
      <c r="F241" s="8">
        <f t="shared" si="3"/>
        <v>4337220.8331000004</v>
      </c>
    </row>
    <row r="242" spans="1:6" x14ac:dyDescent="0.35">
      <c r="A242" s="6">
        <v>237</v>
      </c>
      <c r="B242" s="6" t="s">
        <v>96</v>
      </c>
      <c r="C242" s="6" t="s">
        <v>627</v>
      </c>
      <c r="D242" s="8">
        <v>3242001.7601999999</v>
      </c>
      <c r="E242" s="8">
        <v>157543.4584</v>
      </c>
      <c r="F242" s="8">
        <f t="shared" si="3"/>
        <v>3399545.2185999998</v>
      </c>
    </row>
    <row r="243" spans="1:6" x14ac:dyDescent="0.35">
      <c r="A243" s="6">
        <v>238</v>
      </c>
      <c r="B243" s="6" t="s">
        <v>96</v>
      </c>
      <c r="C243" s="6" t="s">
        <v>629</v>
      </c>
      <c r="D243" s="8">
        <v>3091816.7143000001</v>
      </c>
      <c r="E243" s="8">
        <v>150245.291</v>
      </c>
      <c r="F243" s="8">
        <f t="shared" si="3"/>
        <v>3242062.0053000003</v>
      </c>
    </row>
    <row r="244" spans="1:6" x14ac:dyDescent="0.35">
      <c r="A244" s="6">
        <v>239</v>
      </c>
      <c r="B244" s="6" t="s">
        <v>96</v>
      </c>
      <c r="C244" s="6" t="s">
        <v>631</v>
      </c>
      <c r="D244" s="8">
        <v>3374463.5485</v>
      </c>
      <c r="E244" s="8">
        <v>163980.37289999999</v>
      </c>
      <c r="F244" s="8">
        <f t="shared" si="3"/>
        <v>3538443.9213999999</v>
      </c>
    </row>
    <row r="245" spans="1:6" x14ac:dyDescent="0.35">
      <c r="A245" s="6">
        <v>240</v>
      </c>
      <c r="B245" s="6" t="s">
        <v>96</v>
      </c>
      <c r="C245" s="6" t="s">
        <v>633</v>
      </c>
      <c r="D245" s="8">
        <v>2960105.5219999999</v>
      </c>
      <c r="E245" s="8">
        <v>143844.85130000001</v>
      </c>
      <c r="F245" s="8">
        <f t="shared" si="3"/>
        <v>3103950.3733000001</v>
      </c>
    </row>
    <row r="246" spans="1:6" x14ac:dyDescent="0.35">
      <c r="A246" s="6">
        <v>241</v>
      </c>
      <c r="B246" s="6" t="s">
        <v>96</v>
      </c>
      <c r="C246" s="6" t="s">
        <v>635</v>
      </c>
      <c r="D246" s="8">
        <v>2427688.4723</v>
      </c>
      <c r="E246" s="8">
        <v>117972.3103</v>
      </c>
      <c r="F246" s="8">
        <f t="shared" si="3"/>
        <v>2545660.7826</v>
      </c>
    </row>
    <row r="247" spans="1:6" x14ac:dyDescent="0.35">
      <c r="A247" s="6">
        <v>242</v>
      </c>
      <c r="B247" s="6" t="s">
        <v>96</v>
      </c>
      <c r="C247" s="6" t="s">
        <v>637</v>
      </c>
      <c r="D247" s="8">
        <v>3021013.3835</v>
      </c>
      <c r="E247" s="8">
        <v>146804.6384</v>
      </c>
      <c r="F247" s="8">
        <f t="shared" si="3"/>
        <v>3167818.0219000001</v>
      </c>
    </row>
    <row r="248" spans="1:6" x14ac:dyDescent="0.35">
      <c r="A248" s="6">
        <v>243</v>
      </c>
      <c r="B248" s="6" t="s">
        <v>97</v>
      </c>
      <c r="C248" s="6" t="s">
        <v>641</v>
      </c>
      <c r="D248" s="8">
        <v>3549755.0071999999</v>
      </c>
      <c r="E248" s="8">
        <v>172498.57389999999</v>
      </c>
      <c r="F248" s="8">
        <f t="shared" si="3"/>
        <v>3722253.5811000001</v>
      </c>
    </row>
    <row r="249" spans="1:6" x14ac:dyDescent="0.35">
      <c r="A249" s="6">
        <v>244</v>
      </c>
      <c r="B249" s="6" t="s">
        <v>97</v>
      </c>
      <c r="C249" s="6" t="s">
        <v>643</v>
      </c>
      <c r="D249" s="8">
        <v>2701123.6910999999</v>
      </c>
      <c r="E249" s="8">
        <v>131259.75839999999</v>
      </c>
      <c r="F249" s="8">
        <f t="shared" si="3"/>
        <v>2832383.4495000001</v>
      </c>
    </row>
    <row r="250" spans="1:6" x14ac:dyDescent="0.35">
      <c r="A250" s="6">
        <v>245</v>
      </c>
      <c r="B250" s="6" t="s">
        <v>97</v>
      </c>
      <c r="C250" s="6" t="s">
        <v>645</v>
      </c>
      <c r="D250" s="8">
        <v>2575483.4600999998</v>
      </c>
      <c r="E250" s="8">
        <v>125154.334</v>
      </c>
      <c r="F250" s="8">
        <f t="shared" si="3"/>
        <v>2700637.7940999996</v>
      </c>
    </row>
    <row r="251" spans="1:6" x14ac:dyDescent="0.35">
      <c r="A251" s="6">
        <v>246</v>
      </c>
      <c r="B251" s="6" t="s">
        <v>97</v>
      </c>
      <c r="C251" s="6" t="s">
        <v>647</v>
      </c>
      <c r="D251" s="8">
        <v>2659326.4920999999</v>
      </c>
      <c r="E251" s="8">
        <v>129228.6444</v>
      </c>
      <c r="F251" s="8">
        <f t="shared" si="3"/>
        <v>2788555.1365</v>
      </c>
    </row>
    <row r="252" spans="1:6" x14ac:dyDescent="0.35">
      <c r="A252" s="6">
        <v>247</v>
      </c>
      <c r="B252" s="6" t="s">
        <v>97</v>
      </c>
      <c r="C252" s="6" t="s">
        <v>649</v>
      </c>
      <c r="D252" s="8">
        <v>2816744.9805000001</v>
      </c>
      <c r="E252" s="8">
        <v>136878.3173</v>
      </c>
      <c r="F252" s="8">
        <f t="shared" si="3"/>
        <v>2953623.2977999998</v>
      </c>
    </row>
    <row r="253" spans="1:6" x14ac:dyDescent="0.35">
      <c r="A253" s="6">
        <v>248</v>
      </c>
      <c r="B253" s="6" t="s">
        <v>97</v>
      </c>
      <c r="C253" s="6" t="s">
        <v>651</v>
      </c>
      <c r="D253" s="8">
        <v>2871413.1121999999</v>
      </c>
      <c r="E253" s="8">
        <v>139534.8879</v>
      </c>
      <c r="F253" s="8">
        <f t="shared" si="3"/>
        <v>3010948.0000999998</v>
      </c>
    </row>
    <row r="254" spans="1:6" x14ac:dyDescent="0.35">
      <c r="A254" s="6">
        <v>249</v>
      </c>
      <c r="B254" s="6" t="s">
        <v>97</v>
      </c>
      <c r="C254" s="6" t="s">
        <v>653</v>
      </c>
      <c r="D254" s="8">
        <v>2366062.2346000001</v>
      </c>
      <c r="E254" s="8">
        <v>114977.61410000001</v>
      </c>
      <c r="F254" s="8">
        <f t="shared" si="3"/>
        <v>2481039.8487</v>
      </c>
    </row>
    <row r="255" spans="1:6" x14ac:dyDescent="0.35">
      <c r="A255" s="6">
        <v>250</v>
      </c>
      <c r="B255" s="6" t="s">
        <v>97</v>
      </c>
      <c r="C255" s="6" t="s">
        <v>655</v>
      </c>
      <c r="D255" s="8">
        <v>2914799.3969999999</v>
      </c>
      <c r="E255" s="8">
        <v>141643.22270000001</v>
      </c>
      <c r="F255" s="8">
        <f t="shared" si="3"/>
        <v>3056442.6196999997</v>
      </c>
    </row>
    <row r="256" spans="1:6" x14ac:dyDescent="0.35">
      <c r="A256" s="6">
        <v>251</v>
      </c>
      <c r="B256" s="6" t="s">
        <v>97</v>
      </c>
      <c r="C256" s="6" t="s">
        <v>657</v>
      </c>
      <c r="D256" s="8">
        <v>3118719.4972999999</v>
      </c>
      <c r="E256" s="8">
        <v>151552.6183</v>
      </c>
      <c r="F256" s="8">
        <f t="shared" si="3"/>
        <v>3270272.1156000001</v>
      </c>
    </row>
    <row r="257" spans="1:6" x14ac:dyDescent="0.35">
      <c r="A257" s="6">
        <v>252</v>
      </c>
      <c r="B257" s="6" t="s">
        <v>97</v>
      </c>
      <c r="C257" s="6" t="s">
        <v>659</v>
      </c>
      <c r="D257" s="8">
        <v>2723326.9964999999</v>
      </c>
      <c r="E257" s="8">
        <v>132338.717</v>
      </c>
      <c r="F257" s="8">
        <f t="shared" si="3"/>
        <v>2855665.7135000001</v>
      </c>
    </row>
    <row r="258" spans="1:6" x14ac:dyDescent="0.35">
      <c r="A258" s="6">
        <v>253</v>
      </c>
      <c r="B258" s="6" t="s">
        <v>97</v>
      </c>
      <c r="C258" s="6" t="s">
        <v>661</v>
      </c>
      <c r="D258" s="8">
        <v>2918493.9051000001</v>
      </c>
      <c r="E258" s="8">
        <v>141822.7555</v>
      </c>
      <c r="F258" s="8">
        <f t="shared" si="3"/>
        <v>3060316.6606000001</v>
      </c>
    </row>
    <row r="259" spans="1:6" x14ac:dyDescent="0.35">
      <c r="A259" s="6">
        <v>254</v>
      </c>
      <c r="B259" s="6" t="s">
        <v>97</v>
      </c>
      <c r="C259" s="6" t="s">
        <v>663</v>
      </c>
      <c r="D259" s="8">
        <v>2048083.1196000001</v>
      </c>
      <c r="E259" s="8">
        <v>99525.577600000004</v>
      </c>
      <c r="F259" s="8">
        <f t="shared" si="3"/>
        <v>2147608.6972000003</v>
      </c>
    </row>
    <row r="260" spans="1:6" x14ac:dyDescent="0.35">
      <c r="A260" s="6">
        <v>255</v>
      </c>
      <c r="B260" s="6" t="s">
        <v>97</v>
      </c>
      <c r="C260" s="6" t="s">
        <v>665</v>
      </c>
      <c r="D260" s="8">
        <v>2595807.1505999998</v>
      </c>
      <c r="E260" s="8">
        <v>126141.95359999999</v>
      </c>
      <c r="F260" s="8">
        <f t="shared" si="3"/>
        <v>2721949.1041999999</v>
      </c>
    </row>
    <row r="261" spans="1:6" x14ac:dyDescent="0.35">
      <c r="A261" s="6">
        <v>256</v>
      </c>
      <c r="B261" s="6" t="s">
        <v>97</v>
      </c>
      <c r="C261" s="6" t="s">
        <v>667</v>
      </c>
      <c r="D261" s="8">
        <v>2533085.0257000001</v>
      </c>
      <c r="E261" s="8">
        <v>123094.0033</v>
      </c>
      <c r="F261" s="8">
        <f t="shared" si="3"/>
        <v>2656179.0290000001</v>
      </c>
    </row>
    <row r="262" spans="1:6" x14ac:dyDescent="0.35">
      <c r="A262" s="6">
        <v>257</v>
      </c>
      <c r="B262" s="6" t="s">
        <v>97</v>
      </c>
      <c r="C262" s="6" t="s">
        <v>669</v>
      </c>
      <c r="D262" s="8">
        <v>2716767.8588</v>
      </c>
      <c r="E262" s="8">
        <v>132019.97889999999</v>
      </c>
      <c r="F262" s="8">
        <f t="shared" si="3"/>
        <v>2848787.8377</v>
      </c>
    </row>
    <row r="263" spans="1:6" x14ac:dyDescent="0.35">
      <c r="A263" s="6">
        <v>258</v>
      </c>
      <c r="B263" s="6" t="s">
        <v>97</v>
      </c>
      <c r="C263" s="6" t="s">
        <v>671</v>
      </c>
      <c r="D263" s="8">
        <v>2640910.2574999998</v>
      </c>
      <c r="E263" s="8">
        <v>128333.7166</v>
      </c>
      <c r="F263" s="8">
        <f t="shared" ref="F263:F326" si="4">D263+E263</f>
        <v>2769243.9740999998</v>
      </c>
    </row>
    <row r="264" spans="1:6" x14ac:dyDescent="0.35">
      <c r="A264" s="6">
        <v>259</v>
      </c>
      <c r="B264" s="6" t="s">
        <v>98</v>
      </c>
      <c r="C264" s="6" t="s">
        <v>675</v>
      </c>
      <c r="D264" s="8">
        <v>3308194.8827999998</v>
      </c>
      <c r="E264" s="8">
        <v>160760.08009999999</v>
      </c>
      <c r="F264" s="8">
        <f t="shared" si="4"/>
        <v>3468954.9628999997</v>
      </c>
    </row>
    <row r="265" spans="1:6" x14ac:dyDescent="0.35">
      <c r="A265" s="6">
        <v>260</v>
      </c>
      <c r="B265" s="6" t="s">
        <v>98</v>
      </c>
      <c r="C265" s="6" t="s">
        <v>677</v>
      </c>
      <c r="D265" s="8">
        <v>2787391.9391999999</v>
      </c>
      <c r="E265" s="8">
        <v>135451.9209</v>
      </c>
      <c r="F265" s="8">
        <f t="shared" si="4"/>
        <v>2922843.8600999997</v>
      </c>
    </row>
    <row r="266" spans="1:6" x14ac:dyDescent="0.35">
      <c r="A266" s="6">
        <v>261</v>
      </c>
      <c r="B266" s="6" t="s">
        <v>98</v>
      </c>
      <c r="C266" s="6" t="s">
        <v>679</v>
      </c>
      <c r="D266" s="8">
        <v>3773030.4230999998</v>
      </c>
      <c r="E266" s="8">
        <v>183348.53140000001</v>
      </c>
      <c r="F266" s="8">
        <f t="shared" si="4"/>
        <v>3956378.9545</v>
      </c>
    </row>
    <row r="267" spans="1:6" x14ac:dyDescent="0.35">
      <c r="A267" s="6">
        <v>262</v>
      </c>
      <c r="B267" s="6" t="s">
        <v>98</v>
      </c>
      <c r="C267" s="6" t="s">
        <v>681</v>
      </c>
      <c r="D267" s="8">
        <v>3546787.1970000002</v>
      </c>
      <c r="E267" s="8">
        <v>172354.35459999999</v>
      </c>
      <c r="F267" s="8">
        <f t="shared" si="4"/>
        <v>3719141.5516000004</v>
      </c>
    </row>
    <row r="268" spans="1:6" x14ac:dyDescent="0.35">
      <c r="A268" s="6">
        <v>263</v>
      </c>
      <c r="B268" s="6" t="s">
        <v>98</v>
      </c>
      <c r="C268" s="6" t="s">
        <v>683</v>
      </c>
      <c r="D268" s="8">
        <v>3429334.7618999998</v>
      </c>
      <c r="E268" s="8">
        <v>166646.81210000001</v>
      </c>
      <c r="F268" s="8">
        <f t="shared" si="4"/>
        <v>3595981.574</v>
      </c>
    </row>
    <row r="269" spans="1:6" x14ac:dyDescent="0.35">
      <c r="A269" s="6">
        <v>264</v>
      </c>
      <c r="B269" s="6" t="s">
        <v>98</v>
      </c>
      <c r="C269" s="6" t="s">
        <v>685</v>
      </c>
      <c r="D269" s="8">
        <v>3297196.5965999998</v>
      </c>
      <c r="E269" s="8">
        <v>160225.62390000001</v>
      </c>
      <c r="F269" s="8">
        <f t="shared" si="4"/>
        <v>3457422.2204999998</v>
      </c>
    </row>
    <row r="270" spans="1:6" x14ac:dyDescent="0.35">
      <c r="A270" s="6">
        <v>265</v>
      </c>
      <c r="B270" s="6" t="s">
        <v>98</v>
      </c>
      <c r="C270" s="6" t="s">
        <v>687</v>
      </c>
      <c r="D270" s="8">
        <v>3329132.9635999999</v>
      </c>
      <c r="E270" s="8">
        <v>161777.5557</v>
      </c>
      <c r="F270" s="8">
        <f t="shared" si="4"/>
        <v>3490910.5192999998</v>
      </c>
    </row>
    <row r="271" spans="1:6" x14ac:dyDescent="0.35">
      <c r="A271" s="6">
        <v>266</v>
      </c>
      <c r="B271" s="6" t="s">
        <v>98</v>
      </c>
      <c r="C271" s="6" t="s">
        <v>689</v>
      </c>
      <c r="D271" s="8">
        <v>3603178.1268000002</v>
      </c>
      <c r="E271" s="8">
        <v>175094.64369999999</v>
      </c>
      <c r="F271" s="8">
        <f t="shared" si="4"/>
        <v>3778272.7705000001</v>
      </c>
    </row>
    <row r="272" spans="1:6" x14ac:dyDescent="0.35">
      <c r="A272" s="6">
        <v>267</v>
      </c>
      <c r="B272" s="6" t="s">
        <v>98</v>
      </c>
      <c r="C272" s="6" t="s">
        <v>691</v>
      </c>
      <c r="D272" s="8">
        <v>3278626.7052000002</v>
      </c>
      <c r="E272" s="8">
        <v>159323.22930000001</v>
      </c>
      <c r="F272" s="8">
        <f t="shared" si="4"/>
        <v>3437949.9345000004</v>
      </c>
    </row>
    <row r="273" spans="1:6" x14ac:dyDescent="0.35">
      <c r="A273" s="6">
        <v>268</v>
      </c>
      <c r="B273" s="6" t="s">
        <v>98</v>
      </c>
      <c r="C273" s="6" t="s">
        <v>693</v>
      </c>
      <c r="D273" s="8">
        <v>3066065.1693000002</v>
      </c>
      <c r="E273" s="8">
        <v>148993.9075</v>
      </c>
      <c r="F273" s="8">
        <f t="shared" si="4"/>
        <v>3215059.0768000004</v>
      </c>
    </row>
    <row r="274" spans="1:6" x14ac:dyDescent="0.35">
      <c r="A274" s="6">
        <v>269</v>
      </c>
      <c r="B274" s="6" t="s">
        <v>98</v>
      </c>
      <c r="C274" s="6" t="s">
        <v>695</v>
      </c>
      <c r="D274" s="8">
        <v>3209964.1321</v>
      </c>
      <c r="E274" s="8">
        <v>155986.60579999999</v>
      </c>
      <c r="F274" s="8">
        <f t="shared" si="4"/>
        <v>3365950.7379000001</v>
      </c>
    </row>
    <row r="275" spans="1:6" x14ac:dyDescent="0.35">
      <c r="A275" s="6">
        <v>270</v>
      </c>
      <c r="B275" s="6" t="s">
        <v>98</v>
      </c>
      <c r="C275" s="6" t="s">
        <v>697</v>
      </c>
      <c r="D275" s="8">
        <v>3116650.1434999998</v>
      </c>
      <c r="E275" s="8">
        <v>151452.05910000001</v>
      </c>
      <c r="F275" s="8">
        <f t="shared" si="4"/>
        <v>3268102.2026</v>
      </c>
    </row>
    <row r="276" spans="1:6" x14ac:dyDescent="0.35">
      <c r="A276" s="6">
        <v>271</v>
      </c>
      <c r="B276" s="6" t="s">
        <v>98</v>
      </c>
      <c r="C276" s="6" t="s">
        <v>699</v>
      </c>
      <c r="D276" s="8">
        <v>4036469.6491999999</v>
      </c>
      <c r="E276" s="8">
        <v>196150.2291</v>
      </c>
      <c r="F276" s="8">
        <f t="shared" si="4"/>
        <v>4232619.8783</v>
      </c>
    </row>
    <row r="277" spans="1:6" x14ac:dyDescent="0.35">
      <c r="A277" s="6">
        <v>272</v>
      </c>
      <c r="B277" s="6" t="s">
        <v>98</v>
      </c>
      <c r="C277" s="6" t="s">
        <v>700</v>
      </c>
      <c r="D277" s="8">
        <v>2769585.949</v>
      </c>
      <c r="E277" s="8">
        <v>134586.6477</v>
      </c>
      <c r="F277" s="8">
        <f t="shared" si="4"/>
        <v>2904172.5967000001</v>
      </c>
    </row>
    <row r="278" spans="1:6" x14ac:dyDescent="0.35">
      <c r="A278" s="6">
        <v>273</v>
      </c>
      <c r="B278" s="6" t="s">
        <v>98</v>
      </c>
      <c r="C278" s="6" t="s">
        <v>702</v>
      </c>
      <c r="D278" s="8">
        <v>3065483.7533999998</v>
      </c>
      <c r="E278" s="8">
        <v>148965.6539</v>
      </c>
      <c r="F278" s="8">
        <f t="shared" si="4"/>
        <v>3214449.4072999996</v>
      </c>
    </row>
    <row r="279" spans="1:6" x14ac:dyDescent="0.35">
      <c r="A279" s="6">
        <v>274</v>
      </c>
      <c r="B279" s="6" t="s">
        <v>98</v>
      </c>
      <c r="C279" s="6" t="s">
        <v>704</v>
      </c>
      <c r="D279" s="8">
        <v>3480815.9278000002</v>
      </c>
      <c r="E279" s="8">
        <v>169148.51370000001</v>
      </c>
      <c r="F279" s="8">
        <f t="shared" si="4"/>
        <v>3649964.4415000002</v>
      </c>
    </row>
    <row r="280" spans="1:6" x14ac:dyDescent="0.35">
      <c r="A280" s="6">
        <v>275</v>
      </c>
      <c r="B280" s="6" t="s">
        <v>98</v>
      </c>
      <c r="C280" s="6" t="s">
        <v>706</v>
      </c>
      <c r="D280" s="8">
        <v>2882596.6592999999</v>
      </c>
      <c r="E280" s="8">
        <v>140078.3468</v>
      </c>
      <c r="F280" s="8">
        <f t="shared" si="4"/>
        <v>3022675.0060999999</v>
      </c>
    </row>
    <row r="281" spans="1:6" x14ac:dyDescent="0.35">
      <c r="A281" s="6">
        <v>276</v>
      </c>
      <c r="B281" s="6" t="s">
        <v>99</v>
      </c>
      <c r="C281" s="6" t="s">
        <v>711</v>
      </c>
      <c r="D281" s="8">
        <v>4599233.7326999996</v>
      </c>
      <c r="E281" s="8">
        <v>223497.46909999999</v>
      </c>
      <c r="F281" s="8">
        <f t="shared" si="4"/>
        <v>4822731.2017999999</v>
      </c>
    </row>
    <row r="282" spans="1:6" x14ac:dyDescent="0.35">
      <c r="A282" s="6">
        <v>277</v>
      </c>
      <c r="B282" s="6" t="s">
        <v>99</v>
      </c>
      <c r="C282" s="6" t="s">
        <v>713</v>
      </c>
      <c r="D282" s="8">
        <v>3340112.9871</v>
      </c>
      <c r="E282" s="8">
        <v>162311.12450000001</v>
      </c>
      <c r="F282" s="8">
        <f t="shared" si="4"/>
        <v>3502424.1115999999</v>
      </c>
    </row>
    <row r="283" spans="1:6" x14ac:dyDescent="0.35">
      <c r="A283" s="6">
        <v>278</v>
      </c>
      <c r="B283" s="6" t="s">
        <v>99</v>
      </c>
      <c r="C283" s="6" t="s">
        <v>715</v>
      </c>
      <c r="D283" s="8">
        <v>3361750.3366</v>
      </c>
      <c r="E283" s="8">
        <v>163362.58069999999</v>
      </c>
      <c r="F283" s="8">
        <f t="shared" si="4"/>
        <v>3525112.9172999999</v>
      </c>
    </row>
    <row r="284" spans="1:6" x14ac:dyDescent="0.35">
      <c r="A284" s="6">
        <v>279</v>
      </c>
      <c r="B284" s="6" t="s">
        <v>99</v>
      </c>
      <c r="C284" s="6" t="s">
        <v>717</v>
      </c>
      <c r="D284" s="8">
        <v>3663080.6209999998</v>
      </c>
      <c r="E284" s="8">
        <v>178005.57560000001</v>
      </c>
      <c r="F284" s="8">
        <f t="shared" si="4"/>
        <v>3841086.1965999999</v>
      </c>
    </row>
    <row r="285" spans="1:6" x14ac:dyDescent="0.35">
      <c r="A285" s="6">
        <v>280</v>
      </c>
      <c r="B285" s="6" t="s">
        <v>99</v>
      </c>
      <c r="C285" s="6" t="s">
        <v>719</v>
      </c>
      <c r="D285" s="8">
        <v>3562847.2255000002</v>
      </c>
      <c r="E285" s="8">
        <v>173134.7837</v>
      </c>
      <c r="F285" s="8">
        <f t="shared" si="4"/>
        <v>3735982.0092000002</v>
      </c>
    </row>
    <row r="286" spans="1:6" x14ac:dyDescent="0.35">
      <c r="A286" s="6">
        <v>281</v>
      </c>
      <c r="B286" s="6" t="s">
        <v>99</v>
      </c>
      <c r="C286" s="6" t="s">
        <v>99</v>
      </c>
      <c r="D286" s="8">
        <v>3879488.0435000001</v>
      </c>
      <c r="E286" s="8">
        <v>188521.78630000001</v>
      </c>
      <c r="F286" s="8">
        <f t="shared" si="4"/>
        <v>4068009.8297999999</v>
      </c>
    </row>
    <row r="287" spans="1:6" x14ac:dyDescent="0.35">
      <c r="A287" s="6">
        <v>282</v>
      </c>
      <c r="B287" s="6" t="s">
        <v>99</v>
      </c>
      <c r="C287" s="6" t="s">
        <v>722</v>
      </c>
      <c r="D287" s="8">
        <v>3041877.1189000001</v>
      </c>
      <c r="E287" s="8">
        <v>147818.5012</v>
      </c>
      <c r="F287" s="8">
        <f t="shared" si="4"/>
        <v>3189695.6200999999</v>
      </c>
    </row>
    <row r="288" spans="1:6" x14ac:dyDescent="0.35">
      <c r="A288" s="6">
        <v>283</v>
      </c>
      <c r="B288" s="6" t="s">
        <v>99</v>
      </c>
      <c r="C288" s="6" t="s">
        <v>724</v>
      </c>
      <c r="D288" s="8">
        <v>3262973.5282000001</v>
      </c>
      <c r="E288" s="8">
        <v>158562.571</v>
      </c>
      <c r="F288" s="8">
        <f t="shared" si="4"/>
        <v>3421536.0992000001</v>
      </c>
    </row>
    <row r="289" spans="1:6" x14ac:dyDescent="0.35">
      <c r="A289" s="6">
        <v>284</v>
      </c>
      <c r="B289" s="6" t="s">
        <v>99</v>
      </c>
      <c r="C289" s="6" t="s">
        <v>726</v>
      </c>
      <c r="D289" s="8">
        <v>2974795.9589999998</v>
      </c>
      <c r="E289" s="8">
        <v>144558.72570000001</v>
      </c>
      <c r="F289" s="8">
        <f t="shared" si="4"/>
        <v>3119354.6846999996</v>
      </c>
    </row>
    <row r="290" spans="1:6" x14ac:dyDescent="0.35">
      <c r="A290" s="6">
        <v>285</v>
      </c>
      <c r="B290" s="6" t="s">
        <v>99</v>
      </c>
      <c r="C290" s="6" t="s">
        <v>728</v>
      </c>
      <c r="D290" s="8">
        <v>2821217.3766000001</v>
      </c>
      <c r="E290" s="8">
        <v>137095.65109999999</v>
      </c>
      <c r="F290" s="8">
        <f t="shared" si="4"/>
        <v>2958313.0277</v>
      </c>
    </row>
    <row r="291" spans="1:6" x14ac:dyDescent="0.35">
      <c r="A291" s="6">
        <v>286</v>
      </c>
      <c r="B291" s="6" t="s">
        <v>99</v>
      </c>
      <c r="C291" s="6" t="s">
        <v>730</v>
      </c>
      <c r="D291" s="8">
        <v>3850504.1814000001</v>
      </c>
      <c r="E291" s="8">
        <v>187113.33</v>
      </c>
      <c r="F291" s="8">
        <f t="shared" si="4"/>
        <v>4037617.5114000002</v>
      </c>
    </row>
    <row r="292" spans="1:6" x14ac:dyDescent="0.35">
      <c r="A292" s="6">
        <v>287</v>
      </c>
      <c r="B292" s="6" t="s">
        <v>100</v>
      </c>
      <c r="C292" s="6" t="s">
        <v>735</v>
      </c>
      <c r="D292" s="8">
        <v>3009924.3909999998</v>
      </c>
      <c r="E292" s="8">
        <v>146265.77439999999</v>
      </c>
      <c r="F292" s="8">
        <f t="shared" si="4"/>
        <v>3156190.1653999998</v>
      </c>
    </row>
    <row r="293" spans="1:6" x14ac:dyDescent="0.35">
      <c r="A293" s="6">
        <v>288</v>
      </c>
      <c r="B293" s="6" t="s">
        <v>100</v>
      </c>
      <c r="C293" s="6" t="s">
        <v>737</v>
      </c>
      <c r="D293" s="8">
        <v>2832490.5713999998</v>
      </c>
      <c r="E293" s="8">
        <v>137643.4664</v>
      </c>
      <c r="F293" s="8">
        <f t="shared" si="4"/>
        <v>2970134.0377999996</v>
      </c>
    </row>
    <row r="294" spans="1:6" x14ac:dyDescent="0.35">
      <c r="A294" s="6">
        <v>289</v>
      </c>
      <c r="B294" s="6" t="s">
        <v>100</v>
      </c>
      <c r="C294" s="6" t="s">
        <v>739</v>
      </c>
      <c r="D294" s="8">
        <v>2602179.5671000001</v>
      </c>
      <c r="E294" s="8">
        <v>126451.61810000001</v>
      </c>
      <c r="F294" s="8">
        <f t="shared" si="4"/>
        <v>2728631.1852000002</v>
      </c>
    </row>
    <row r="295" spans="1:6" x14ac:dyDescent="0.35">
      <c r="A295" s="6">
        <v>290</v>
      </c>
      <c r="B295" s="6" t="s">
        <v>100</v>
      </c>
      <c r="C295" s="6" t="s">
        <v>741</v>
      </c>
      <c r="D295" s="8">
        <v>2767618.7052000002</v>
      </c>
      <c r="E295" s="8">
        <v>134491.05040000001</v>
      </c>
      <c r="F295" s="8">
        <f t="shared" si="4"/>
        <v>2902109.7556000003</v>
      </c>
    </row>
    <row r="296" spans="1:6" x14ac:dyDescent="0.35">
      <c r="A296" s="6">
        <v>291</v>
      </c>
      <c r="B296" s="6" t="s">
        <v>100</v>
      </c>
      <c r="C296" s="6" t="s">
        <v>743</v>
      </c>
      <c r="D296" s="8">
        <v>2967734.9992</v>
      </c>
      <c r="E296" s="8">
        <v>144215.60190000001</v>
      </c>
      <c r="F296" s="8">
        <f t="shared" si="4"/>
        <v>3111950.6011000001</v>
      </c>
    </row>
    <row r="297" spans="1:6" x14ac:dyDescent="0.35">
      <c r="A297" s="6">
        <v>292</v>
      </c>
      <c r="B297" s="6" t="s">
        <v>100</v>
      </c>
      <c r="C297" s="6" t="s">
        <v>745</v>
      </c>
      <c r="D297" s="8">
        <v>2977672.3804000001</v>
      </c>
      <c r="E297" s="8">
        <v>144698.50399999999</v>
      </c>
      <c r="F297" s="8">
        <f t="shared" si="4"/>
        <v>3122370.8844000003</v>
      </c>
    </row>
    <row r="298" spans="1:6" x14ac:dyDescent="0.35">
      <c r="A298" s="6">
        <v>293</v>
      </c>
      <c r="B298" s="6" t="s">
        <v>100</v>
      </c>
      <c r="C298" s="6" t="s">
        <v>747</v>
      </c>
      <c r="D298" s="8">
        <v>2665173.8292</v>
      </c>
      <c r="E298" s="8">
        <v>129512.7928</v>
      </c>
      <c r="F298" s="8">
        <f t="shared" si="4"/>
        <v>2794686.622</v>
      </c>
    </row>
    <row r="299" spans="1:6" x14ac:dyDescent="0.35">
      <c r="A299" s="6">
        <v>294</v>
      </c>
      <c r="B299" s="6" t="s">
        <v>100</v>
      </c>
      <c r="C299" s="6" t="s">
        <v>749</v>
      </c>
      <c r="D299" s="8">
        <v>2822971.068</v>
      </c>
      <c r="E299" s="8">
        <v>137180.87090000001</v>
      </c>
      <c r="F299" s="8">
        <f t="shared" si="4"/>
        <v>2960151.9389</v>
      </c>
    </row>
    <row r="300" spans="1:6" x14ac:dyDescent="0.35">
      <c r="A300" s="6">
        <v>295</v>
      </c>
      <c r="B300" s="6" t="s">
        <v>100</v>
      </c>
      <c r="C300" s="6" t="s">
        <v>751</v>
      </c>
      <c r="D300" s="8">
        <v>3176070.7656999999</v>
      </c>
      <c r="E300" s="8">
        <v>154339.57459999999</v>
      </c>
      <c r="F300" s="8">
        <f t="shared" si="4"/>
        <v>3330410.3402999998</v>
      </c>
    </row>
    <row r="301" spans="1:6" x14ac:dyDescent="0.35">
      <c r="A301" s="6">
        <v>296</v>
      </c>
      <c r="B301" s="6" t="s">
        <v>100</v>
      </c>
      <c r="C301" s="6" t="s">
        <v>753</v>
      </c>
      <c r="D301" s="8">
        <v>2807202.0465000002</v>
      </c>
      <c r="E301" s="8">
        <v>136414.58319999999</v>
      </c>
      <c r="F301" s="8">
        <f t="shared" si="4"/>
        <v>2943616.6297000004</v>
      </c>
    </row>
    <row r="302" spans="1:6" x14ac:dyDescent="0.35">
      <c r="A302" s="6">
        <v>297</v>
      </c>
      <c r="B302" s="6" t="s">
        <v>100</v>
      </c>
      <c r="C302" s="6" t="s">
        <v>755</v>
      </c>
      <c r="D302" s="8">
        <v>3462565.9075000002</v>
      </c>
      <c r="E302" s="8">
        <v>168261.66310000001</v>
      </c>
      <c r="F302" s="8">
        <f t="shared" si="4"/>
        <v>3630827.5706000002</v>
      </c>
    </row>
    <row r="303" spans="1:6" x14ac:dyDescent="0.35">
      <c r="A303" s="6">
        <v>298</v>
      </c>
      <c r="B303" s="6" t="s">
        <v>100</v>
      </c>
      <c r="C303" s="6" t="s">
        <v>757</v>
      </c>
      <c r="D303" s="8">
        <v>2940741.2382999999</v>
      </c>
      <c r="E303" s="8">
        <v>142903.8536</v>
      </c>
      <c r="F303" s="8">
        <f t="shared" si="4"/>
        <v>3083645.0918999999</v>
      </c>
    </row>
    <row r="304" spans="1:6" x14ac:dyDescent="0.35">
      <c r="A304" s="6">
        <v>299</v>
      </c>
      <c r="B304" s="6" t="s">
        <v>100</v>
      </c>
      <c r="C304" s="6" t="s">
        <v>759</v>
      </c>
      <c r="D304" s="8">
        <v>2656589.4945999999</v>
      </c>
      <c r="E304" s="8">
        <v>129095.6413</v>
      </c>
      <c r="F304" s="8">
        <f t="shared" si="4"/>
        <v>2785685.1358999996</v>
      </c>
    </row>
    <row r="305" spans="1:6" x14ac:dyDescent="0.35">
      <c r="A305" s="6">
        <v>300</v>
      </c>
      <c r="B305" s="6" t="s">
        <v>100</v>
      </c>
      <c r="C305" s="6" t="s">
        <v>761</v>
      </c>
      <c r="D305" s="8">
        <v>2585294.2897999999</v>
      </c>
      <c r="E305" s="8">
        <v>125631.0864</v>
      </c>
      <c r="F305" s="8">
        <f t="shared" si="4"/>
        <v>2710925.3761999998</v>
      </c>
    </row>
    <row r="306" spans="1:6" x14ac:dyDescent="0.35">
      <c r="A306" s="6">
        <v>301</v>
      </c>
      <c r="B306" s="6" t="s">
        <v>100</v>
      </c>
      <c r="C306" s="6" t="s">
        <v>763</v>
      </c>
      <c r="D306" s="8">
        <v>2303087.4016999998</v>
      </c>
      <c r="E306" s="8">
        <v>111917.3835</v>
      </c>
      <c r="F306" s="8">
        <f t="shared" si="4"/>
        <v>2415004.7851999998</v>
      </c>
    </row>
    <row r="307" spans="1:6" x14ac:dyDescent="0.35">
      <c r="A307" s="6">
        <v>302</v>
      </c>
      <c r="B307" s="6" t="s">
        <v>100</v>
      </c>
      <c r="C307" s="6" t="s">
        <v>765</v>
      </c>
      <c r="D307" s="8">
        <v>2496516.6641000002</v>
      </c>
      <c r="E307" s="8">
        <v>121316.982</v>
      </c>
      <c r="F307" s="8">
        <f t="shared" si="4"/>
        <v>2617833.6461</v>
      </c>
    </row>
    <row r="308" spans="1:6" x14ac:dyDescent="0.35">
      <c r="A308" s="6">
        <v>303</v>
      </c>
      <c r="B308" s="6" t="s">
        <v>100</v>
      </c>
      <c r="C308" s="6" t="s">
        <v>767</v>
      </c>
      <c r="D308" s="8">
        <v>2930821.0128000001</v>
      </c>
      <c r="E308" s="8">
        <v>142421.78520000001</v>
      </c>
      <c r="F308" s="8">
        <f t="shared" si="4"/>
        <v>3073242.798</v>
      </c>
    </row>
    <row r="309" spans="1:6" x14ac:dyDescent="0.35">
      <c r="A309" s="6">
        <v>304</v>
      </c>
      <c r="B309" s="6" t="s">
        <v>100</v>
      </c>
      <c r="C309" s="6" t="s">
        <v>769</v>
      </c>
      <c r="D309" s="8">
        <v>3172268.8747999999</v>
      </c>
      <c r="E309" s="8">
        <v>154154.8236</v>
      </c>
      <c r="F309" s="8">
        <f t="shared" si="4"/>
        <v>3326423.6984000001</v>
      </c>
    </row>
    <row r="310" spans="1:6" x14ac:dyDescent="0.35">
      <c r="A310" s="6">
        <v>305</v>
      </c>
      <c r="B310" s="6" t="s">
        <v>100</v>
      </c>
      <c r="C310" s="6" t="s">
        <v>771</v>
      </c>
      <c r="D310" s="8">
        <v>2779371.7248999998</v>
      </c>
      <c r="E310" s="8">
        <v>135062.1826</v>
      </c>
      <c r="F310" s="8">
        <f t="shared" si="4"/>
        <v>2914433.9074999997</v>
      </c>
    </row>
    <row r="311" spans="1:6" x14ac:dyDescent="0.35">
      <c r="A311" s="6">
        <v>306</v>
      </c>
      <c r="B311" s="6" t="s">
        <v>100</v>
      </c>
      <c r="C311" s="6" t="s">
        <v>773</v>
      </c>
      <c r="D311" s="8">
        <v>2469180.6537000001</v>
      </c>
      <c r="E311" s="8">
        <v>119988.60219999999</v>
      </c>
      <c r="F311" s="8">
        <f t="shared" si="4"/>
        <v>2589169.2559000002</v>
      </c>
    </row>
    <row r="312" spans="1:6" x14ac:dyDescent="0.35">
      <c r="A312" s="6">
        <v>307</v>
      </c>
      <c r="B312" s="6" t="s">
        <v>100</v>
      </c>
      <c r="C312" s="6" t="s">
        <v>775</v>
      </c>
      <c r="D312" s="8">
        <v>2715759.4241999998</v>
      </c>
      <c r="E312" s="8">
        <v>131970.97459999999</v>
      </c>
      <c r="F312" s="8">
        <f t="shared" si="4"/>
        <v>2847730.3987999996</v>
      </c>
    </row>
    <row r="313" spans="1:6" x14ac:dyDescent="0.35">
      <c r="A313" s="6">
        <v>308</v>
      </c>
      <c r="B313" s="6" t="s">
        <v>100</v>
      </c>
      <c r="C313" s="6" t="s">
        <v>777</v>
      </c>
      <c r="D313" s="8">
        <v>2641844.9035999998</v>
      </c>
      <c r="E313" s="8">
        <v>128379.13529999999</v>
      </c>
      <c r="F313" s="8">
        <f t="shared" si="4"/>
        <v>2770224.0389</v>
      </c>
    </row>
    <row r="314" spans="1:6" x14ac:dyDescent="0.35">
      <c r="A314" s="6">
        <v>309</v>
      </c>
      <c r="B314" s="6" t="s">
        <v>100</v>
      </c>
      <c r="C314" s="6" t="s">
        <v>779</v>
      </c>
      <c r="D314" s="8">
        <v>2555345.7686999999</v>
      </c>
      <c r="E314" s="8">
        <v>124175.753</v>
      </c>
      <c r="F314" s="8">
        <f t="shared" si="4"/>
        <v>2679521.5216999999</v>
      </c>
    </row>
    <row r="315" spans="1:6" x14ac:dyDescent="0.35">
      <c r="A315" s="6">
        <v>310</v>
      </c>
      <c r="B315" s="6" t="s">
        <v>100</v>
      </c>
      <c r="C315" s="6" t="s">
        <v>781</v>
      </c>
      <c r="D315" s="8">
        <v>2643471.5529999998</v>
      </c>
      <c r="E315" s="8">
        <v>128458.18150000001</v>
      </c>
      <c r="F315" s="8">
        <f t="shared" si="4"/>
        <v>2771929.7344999998</v>
      </c>
    </row>
    <row r="316" spans="1:6" x14ac:dyDescent="0.35">
      <c r="A316" s="6">
        <v>311</v>
      </c>
      <c r="B316" s="6" t="s">
        <v>100</v>
      </c>
      <c r="C316" s="6" t="s">
        <v>783</v>
      </c>
      <c r="D316" s="8">
        <v>2667680.1409999998</v>
      </c>
      <c r="E316" s="8">
        <v>129634.5858</v>
      </c>
      <c r="F316" s="8">
        <f t="shared" si="4"/>
        <v>2797314.7267999998</v>
      </c>
    </row>
    <row r="317" spans="1:6" x14ac:dyDescent="0.35">
      <c r="A317" s="6">
        <v>312</v>
      </c>
      <c r="B317" s="6" t="s">
        <v>100</v>
      </c>
      <c r="C317" s="6" t="s">
        <v>785</v>
      </c>
      <c r="D317" s="8">
        <v>2837958.2086</v>
      </c>
      <c r="E317" s="8">
        <v>137909.1635</v>
      </c>
      <c r="F317" s="8">
        <f t="shared" si="4"/>
        <v>2975867.3720999998</v>
      </c>
    </row>
    <row r="318" spans="1:6" x14ac:dyDescent="0.35">
      <c r="A318" s="6">
        <v>313</v>
      </c>
      <c r="B318" s="6" t="s">
        <v>100</v>
      </c>
      <c r="C318" s="6" t="s">
        <v>787</v>
      </c>
      <c r="D318" s="8">
        <v>2538793.8473999999</v>
      </c>
      <c r="E318" s="8">
        <v>123371.4206</v>
      </c>
      <c r="F318" s="8">
        <f t="shared" si="4"/>
        <v>2662165.2679999997</v>
      </c>
    </row>
    <row r="319" spans="1:6" x14ac:dyDescent="0.35">
      <c r="A319" s="6">
        <v>314</v>
      </c>
      <c r="B319" s="6" t="s">
        <v>101</v>
      </c>
      <c r="C319" s="6" t="s">
        <v>792</v>
      </c>
      <c r="D319" s="8">
        <v>2651207.0103000002</v>
      </c>
      <c r="E319" s="8">
        <v>128834.0822</v>
      </c>
      <c r="F319" s="8">
        <f t="shared" si="4"/>
        <v>2780041.0925000003</v>
      </c>
    </row>
    <row r="320" spans="1:6" x14ac:dyDescent="0.35">
      <c r="A320" s="6">
        <v>315</v>
      </c>
      <c r="B320" s="6" t="s">
        <v>101</v>
      </c>
      <c r="C320" s="6" t="s">
        <v>794</v>
      </c>
      <c r="D320" s="8">
        <v>3135612.3146000002</v>
      </c>
      <c r="E320" s="8">
        <v>152373.51629999999</v>
      </c>
      <c r="F320" s="8">
        <f t="shared" si="4"/>
        <v>3287985.8308999999</v>
      </c>
    </row>
    <row r="321" spans="1:6" x14ac:dyDescent="0.35">
      <c r="A321" s="6">
        <v>316</v>
      </c>
      <c r="B321" s="6" t="s">
        <v>101</v>
      </c>
      <c r="C321" s="6" t="s">
        <v>796</v>
      </c>
      <c r="D321" s="8">
        <v>3891380.3971000002</v>
      </c>
      <c r="E321" s="8">
        <v>189099.6893</v>
      </c>
      <c r="F321" s="8">
        <f t="shared" si="4"/>
        <v>4080480.0864000004</v>
      </c>
    </row>
    <row r="322" spans="1:6" x14ac:dyDescent="0.35">
      <c r="A322" s="6">
        <v>317</v>
      </c>
      <c r="B322" s="6" t="s">
        <v>101</v>
      </c>
      <c r="C322" s="6" t="s">
        <v>798</v>
      </c>
      <c r="D322" s="8">
        <v>2943374.3744999999</v>
      </c>
      <c r="E322" s="8">
        <v>143031.8095</v>
      </c>
      <c r="F322" s="8">
        <f t="shared" si="4"/>
        <v>3086406.1839999999</v>
      </c>
    </row>
    <row r="323" spans="1:6" x14ac:dyDescent="0.35">
      <c r="A323" s="6">
        <v>318</v>
      </c>
      <c r="B323" s="6" t="s">
        <v>101</v>
      </c>
      <c r="C323" s="6" t="s">
        <v>800</v>
      </c>
      <c r="D323" s="8">
        <v>2525671.9747000001</v>
      </c>
      <c r="E323" s="8">
        <v>122733.76979999999</v>
      </c>
      <c r="F323" s="8">
        <f t="shared" si="4"/>
        <v>2648405.7445</v>
      </c>
    </row>
    <row r="324" spans="1:6" x14ac:dyDescent="0.35">
      <c r="A324" s="6">
        <v>319</v>
      </c>
      <c r="B324" s="6" t="s">
        <v>101</v>
      </c>
      <c r="C324" s="6" t="s">
        <v>802</v>
      </c>
      <c r="D324" s="8">
        <v>2477617.1364000002</v>
      </c>
      <c r="E324" s="8">
        <v>120398.5689</v>
      </c>
      <c r="F324" s="8">
        <f t="shared" si="4"/>
        <v>2598015.7053</v>
      </c>
    </row>
    <row r="325" spans="1:6" x14ac:dyDescent="0.35">
      <c r="A325" s="6">
        <v>320</v>
      </c>
      <c r="B325" s="6" t="s">
        <v>101</v>
      </c>
      <c r="C325" s="6" t="s">
        <v>804</v>
      </c>
      <c r="D325" s="8">
        <v>3477894.2598999999</v>
      </c>
      <c r="E325" s="8">
        <v>169006.5367</v>
      </c>
      <c r="F325" s="8">
        <f t="shared" si="4"/>
        <v>3646900.7966</v>
      </c>
    </row>
    <row r="326" spans="1:6" x14ac:dyDescent="0.35">
      <c r="A326" s="6">
        <v>321</v>
      </c>
      <c r="B326" s="6" t="s">
        <v>101</v>
      </c>
      <c r="C326" s="6" t="s">
        <v>806</v>
      </c>
      <c r="D326" s="8">
        <v>2918888.8500999999</v>
      </c>
      <c r="E326" s="8">
        <v>141841.94769999999</v>
      </c>
      <c r="F326" s="8">
        <f t="shared" si="4"/>
        <v>3060730.7977999998</v>
      </c>
    </row>
    <row r="327" spans="1:6" x14ac:dyDescent="0.35">
      <c r="A327" s="6">
        <v>322</v>
      </c>
      <c r="B327" s="6" t="s">
        <v>101</v>
      </c>
      <c r="C327" s="6" t="s">
        <v>808</v>
      </c>
      <c r="D327" s="8">
        <v>2556752.9224</v>
      </c>
      <c r="E327" s="8">
        <v>124244.1329</v>
      </c>
      <c r="F327" s="8">
        <f t="shared" ref="F327:F390" si="5">D327+E327</f>
        <v>2680997.0553000001</v>
      </c>
    </row>
    <row r="328" spans="1:6" x14ac:dyDescent="0.35">
      <c r="A328" s="6">
        <v>323</v>
      </c>
      <c r="B328" s="6" t="s">
        <v>101</v>
      </c>
      <c r="C328" s="6" t="s">
        <v>810</v>
      </c>
      <c r="D328" s="8">
        <v>2701070.2930999999</v>
      </c>
      <c r="E328" s="8">
        <v>131257.1636</v>
      </c>
      <c r="F328" s="8">
        <f t="shared" si="5"/>
        <v>2832327.4567</v>
      </c>
    </row>
    <row r="329" spans="1:6" x14ac:dyDescent="0.35">
      <c r="A329" s="6">
        <v>324</v>
      </c>
      <c r="B329" s="6" t="s">
        <v>101</v>
      </c>
      <c r="C329" s="6" t="s">
        <v>812</v>
      </c>
      <c r="D329" s="8">
        <v>3757345.5002000001</v>
      </c>
      <c r="E329" s="8">
        <v>182586.33040000001</v>
      </c>
      <c r="F329" s="8">
        <f t="shared" si="5"/>
        <v>3939931.8306</v>
      </c>
    </row>
    <row r="330" spans="1:6" x14ac:dyDescent="0.35">
      <c r="A330" s="6">
        <v>325</v>
      </c>
      <c r="B330" s="6" t="s">
        <v>101</v>
      </c>
      <c r="C330" s="6" t="s">
        <v>814</v>
      </c>
      <c r="D330" s="8">
        <v>2778044.2936</v>
      </c>
      <c r="E330" s="8">
        <v>134997.67670000001</v>
      </c>
      <c r="F330" s="8">
        <f t="shared" si="5"/>
        <v>2913041.9703000002</v>
      </c>
    </row>
    <row r="331" spans="1:6" x14ac:dyDescent="0.35">
      <c r="A331" s="6">
        <v>326</v>
      </c>
      <c r="B331" s="6" t="s">
        <v>101</v>
      </c>
      <c r="C331" s="6" t="s">
        <v>816</v>
      </c>
      <c r="D331" s="8">
        <v>2345122.2121000001</v>
      </c>
      <c r="E331" s="8">
        <v>113960.0441</v>
      </c>
      <c r="F331" s="8">
        <f t="shared" si="5"/>
        <v>2459082.2562000002</v>
      </c>
    </row>
    <row r="332" spans="1:6" x14ac:dyDescent="0.35">
      <c r="A332" s="6">
        <v>327</v>
      </c>
      <c r="B332" s="6" t="s">
        <v>101</v>
      </c>
      <c r="C332" s="6" t="s">
        <v>818</v>
      </c>
      <c r="D332" s="8">
        <v>3223295.6466999999</v>
      </c>
      <c r="E332" s="8">
        <v>156634.44409999999</v>
      </c>
      <c r="F332" s="8">
        <f t="shared" si="5"/>
        <v>3379930.0907999999</v>
      </c>
    </row>
    <row r="333" spans="1:6" x14ac:dyDescent="0.35">
      <c r="A333" s="6">
        <v>328</v>
      </c>
      <c r="B333" s="6" t="s">
        <v>101</v>
      </c>
      <c r="C333" s="6" t="s">
        <v>820</v>
      </c>
      <c r="D333" s="8">
        <v>3625382.4282</v>
      </c>
      <c r="E333" s="8">
        <v>176173.6507</v>
      </c>
      <c r="F333" s="8">
        <f t="shared" si="5"/>
        <v>3801556.0789000001</v>
      </c>
    </row>
    <row r="334" spans="1:6" x14ac:dyDescent="0.35">
      <c r="A334" s="6">
        <v>329</v>
      </c>
      <c r="B334" s="6" t="s">
        <v>101</v>
      </c>
      <c r="C334" s="6" t="s">
        <v>822</v>
      </c>
      <c r="D334" s="8">
        <v>2657056.2181000002</v>
      </c>
      <c r="E334" s="8">
        <v>129118.32150000001</v>
      </c>
      <c r="F334" s="8">
        <f t="shared" si="5"/>
        <v>2786174.5396000003</v>
      </c>
    </row>
    <row r="335" spans="1:6" x14ac:dyDescent="0.35">
      <c r="A335" s="6">
        <v>330</v>
      </c>
      <c r="B335" s="6" t="s">
        <v>101</v>
      </c>
      <c r="C335" s="6" t="s">
        <v>824</v>
      </c>
      <c r="D335" s="8">
        <v>2811669.1535999998</v>
      </c>
      <c r="E335" s="8">
        <v>136631.66</v>
      </c>
      <c r="F335" s="8">
        <f t="shared" si="5"/>
        <v>2948300.8136</v>
      </c>
    </row>
    <row r="336" spans="1:6" x14ac:dyDescent="0.35">
      <c r="A336" s="6">
        <v>331</v>
      </c>
      <c r="B336" s="6" t="s">
        <v>101</v>
      </c>
      <c r="C336" s="6" t="s">
        <v>826</v>
      </c>
      <c r="D336" s="8">
        <v>2932521.7744</v>
      </c>
      <c r="E336" s="8">
        <v>142504.43280000001</v>
      </c>
      <c r="F336" s="8">
        <f t="shared" si="5"/>
        <v>3075026.2072000001</v>
      </c>
    </row>
    <row r="337" spans="1:6" x14ac:dyDescent="0.35">
      <c r="A337" s="6">
        <v>332</v>
      </c>
      <c r="B337" s="6" t="s">
        <v>101</v>
      </c>
      <c r="C337" s="6" t="s">
        <v>828</v>
      </c>
      <c r="D337" s="8">
        <v>3029724.8753</v>
      </c>
      <c r="E337" s="8">
        <v>147227.96900000001</v>
      </c>
      <c r="F337" s="8">
        <f t="shared" si="5"/>
        <v>3176952.8443</v>
      </c>
    </row>
    <row r="338" spans="1:6" x14ac:dyDescent="0.35">
      <c r="A338" s="6">
        <v>333</v>
      </c>
      <c r="B338" s="6" t="s">
        <v>101</v>
      </c>
      <c r="C338" s="6" t="s">
        <v>830</v>
      </c>
      <c r="D338" s="8">
        <v>3055921.9530000002</v>
      </c>
      <c r="E338" s="8">
        <v>148501.003</v>
      </c>
      <c r="F338" s="8">
        <f t="shared" si="5"/>
        <v>3204422.9560000002</v>
      </c>
    </row>
    <row r="339" spans="1:6" x14ac:dyDescent="0.35">
      <c r="A339" s="6">
        <v>334</v>
      </c>
      <c r="B339" s="6" t="s">
        <v>101</v>
      </c>
      <c r="C339" s="6" t="s">
        <v>832</v>
      </c>
      <c r="D339" s="8">
        <v>2862786.1239999998</v>
      </c>
      <c r="E339" s="8">
        <v>139115.6637</v>
      </c>
      <c r="F339" s="8">
        <f t="shared" si="5"/>
        <v>3001901.7876999998</v>
      </c>
    </row>
    <row r="340" spans="1:6" x14ac:dyDescent="0.35">
      <c r="A340" s="6">
        <v>335</v>
      </c>
      <c r="B340" s="6" t="s">
        <v>101</v>
      </c>
      <c r="C340" s="6" t="s">
        <v>834</v>
      </c>
      <c r="D340" s="8">
        <v>2625916.6775000002</v>
      </c>
      <c r="E340" s="8">
        <v>127605.11109999999</v>
      </c>
      <c r="F340" s="8">
        <f t="shared" si="5"/>
        <v>2753521.7886000001</v>
      </c>
    </row>
    <row r="341" spans="1:6" x14ac:dyDescent="0.35">
      <c r="A341" s="6">
        <v>336</v>
      </c>
      <c r="B341" s="6" t="s">
        <v>101</v>
      </c>
      <c r="C341" s="6" t="s">
        <v>836</v>
      </c>
      <c r="D341" s="8">
        <v>3222573.5216000001</v>
      </c>
      <c r="E341" s="8">
        <v>156599.35279999999</v>
      </c>
      <c r="F341" s="8">
        <f t="shared" si="5"/>
        <v>3379172.8744000001</v>
      </c>
    </row>
    <row r="342" spans="1:6" x14ac:dyDescent="0.35">
      <c r="A342" s="6">
        <v>337</v>
      </c>
      <c r="B342" s="6" t="s">
        <v>101</v>
      </c>
      <c r="C342" s="6" t="s">
        <v>838</v>
      </c>
      <c r="D342" s="8">
        <v>2383120.3709999998</v>
      </c>
      <c r="E342" s="8">
        <v>115806.5457</v>
      </c>
      <c r="F342" s="8">
        <f t="shared" si="5"/>
        <v>2498926.9166999999</v>
      </c>
    </row>
    <row r="343" spans="1:6" x14ac:dyDescent="0.35">
      <c r="A343" s="6">
        <v>338</v>
      </c>
      <c r="B343" s="6" t="s">
        <v>101</v>
      </c>
      <c r="C343" s="6" t="s">
        <v>840</v>
      </c>
      <c r="D343" s="8">
        <v>2991100.6422999999</v>
      </c>
      <c r="E343" s="8">
        <v>145351.04370000001</v>
      </c>
      <c r="F343" s="8">
        <f t="shared" si="5"/>
        <v>3136451.6859999998</v>
      </c>
    </row>
    <row r="344" spans="1:6" x14ac:dyDescent="0.35">
      <c r="A344" s="6">
        <v>339</v>
      </c>
      <c r="B344" s="6" t="s">
        <v>101</v>
      </c>
      <c r="C344" s="6" t="s">
        <v>842</v>
      </c>
      <c r="D344" s="8">
        <v>2720390.8746000002</v>
      </c>
      <c r="E344" s="8">
        <v>132196.03760000001</v>
      </c>
      <c r="F344" s="8">
        <f t="shared" si="5"/>
        <v>2852586.9122000001</v>
      </c>
    </row>
    <row r="345" spans="1:6" x14ac:dyDescent="0.35">
      <c r="A345" s="6">
        <v>340</v>
      </c>
      <c r="B345" s="6" t="s">
        <v>101</v>
      </c>
      <c r="C345" s="6" t="s">
        <v>844</v>
      </c>
      <c r="D345" s="8">
        <v>2520781.2371999999</v>
      </c>
      <c r="E345" s="8">
        <v>122496.10679999999</v>
      </c>
      <c r="F345" s="8">
        <f t="shared" si="5"/>
        <v>2643277.344</v>
      </c>
    </row>
    <row r="346" spans="1:6" x14ac:dyDescent="0.35">
      <c r="A346" s="6">
        <v>341</v>
      </c>
      <c r="B346" s="6" t="s">
        <v>102</v>
      </c>
      <c r="C346" s="6" t="s">
        <v>849</v>
      </c>
      <c r="D346" s="8">
        <v>4719629.2211999996</v>
      </c>
      <c r="E346" s="8">
        <v>229348.02780000001</v>
      </c>
      <c r="F346" s="8">
        <f t="shared" si="5"/>
        <v>4948977.2489999998</v>
      </c>
    </row>
    <row r="347" spans="1:6" x14ac:dyDescent="0.35">
      <c r="A347" s="6">
        <v>342</v>
      </c>
      <c r="B347" s="6" t="s">
        <v>102</v>
      </c>
      <c r="C347" s="6" t="s">
        <v>851</v>
      </c>
      <c r="D347" s="8">
        <v>4799043.3047000002</v>
      </c>
      <c r="E347" s="8">
        <v>233207.11550000001</v>
      </c>
      <c r="F347" s="8">
        <f t="shared" si="5"/>
        <v>5032250.4202000005</v>
      </c>
    </row>
    <row r="348" spans="1:6" x14ac:dyDescent="0.35">
      <c r="A348" s="6">
        <v>343</v>
      </c>
      <c r="B348" s="6" t="s">
        <v>102</v>
      </c>
      <c r="C348" s="6" t="s">
        <v>853</v>
      </c>
      <c r="D348" s="8">
        <v>3971591.5762999998</v>
      </c>
      <c r="E348" s="8">
        <v>192997.5116</v>
      </c>
      <c r="F348" s="8">
        <f t="shared" si="5"/>
        <v>4164589.0878999997</v>
      </c>
    </row>
    <row r="349" spans="1:6" x14ac:dyDescent="0.35">
      <c r="A349" s="6">
        <v>344</v>
      </c>
      <c r="B349" s="6" t="s">
        <v>102</v>
      </c>
      <c r="C349" s="6" t="s">
        <v>855</v>
      </c>
      <c r="D349" s="8">
        <v>3058068.6959000002</v>
      </c>
      <c r="E349" s="8">
        <v>148605.3229</v>
      </c>
      <c r="F349" s="8">
        <f t="shared" si="5"/>
        <v>3206674.0188000002</v>
      </c>
    </row>
    <row r="350" spans="1:6" x14ac:dyDescent="0.35">
      <c r="A350" s="6">
        <v>345</v>
      </c>
      <c r="B350" s="6" t="s">
        <v>102</v>
      </c>
      <c r="C350" s="6" t="s">
        <v>857</v>
      </c>
      <c r="D350" s="8">
        <v>5027326.8839999996</v>
      </c>
      <c r="E350" s="8">
        <v>244300.44219999999</v>
      </c>
      <c r="F350" s="8">
        <f t="shared" si="5"/>
        <v>5271627.3262</v>
      </c>
    </row>
    <row r="351" spans="1:6" x14ac:dyDescent="0.35">
      <c r="A351" s="6">
        <v>346</v>
      </c>
      <c r="B351" s="6" t="s">
        <v>102</v>
      </c>
      <c r="C351" s="6" t="s">
        <v>859</v>
      </c>
      <c r="D351" s="8">
        <v>3367855.5222999998</v>
      </c>
      <c r="E351" s="8">
        <v>163659.2592</v>
      </c>
      <c r="F351" s="8">
        <f t="shared" si="5"/>
        <v>3531514.7815</v>
      </c>
    </row>
    <row r="352" spans="1:6" x14ac:dyDescent="0.35">
      <c r="A352" s="6">
        <v>347</v>
      </c>
      <c r="B352" s="6" t="s">
        <v>102</v>
      </c>
      <c r="C352" s="6" t="s">
        <v>861</v>
      </c>
      <c r="D352" s="8">
        <v>2936763.3912999998</v>
      </c>
      <c r="E352" s="8">
        <v>142710.5521</v>
      </c>
      <c r="F352" s="8">
        <f t="shared" si="5"/>
        <v>3079473.9433999998</v>
      </c>
    </row>
    <row r="353" spans="1:6" x14ac:dyDescent="0.35">
      <c r="A353" s="6">
        <v>348</v>
      </c>
      <c r="B353" s="6" t="s">
        <v>102</v>
      </c>
      <c r="C353" s="6" t="s">
        <v>863</v>
      </c>
      <c r="D353" s="8">
        <v>3913044.6664999998</v>
      </c>
      <c r="E353" s="8">
        <v>190152.45370000001</v>
      </c>
      <c r="F353" s="8">
        <f t="shared" si="5"/>
        <v>4103197.1201999998</v>
      </c>
    </row>
    <row r="354" spans="1:6" x14ac:dyDescent="0.35">
      <c r="A354" s="6">
        <v>349</v>
      </c>
      <c r="B354" s="6" t="s">
        <v>102</v>
      </c>
      <c r="C354" s="6" t="s">
        <v>865</v>
      </c>
      <c r="D354" s="8">
        <v>4316495.3108999999</v>
      </c>
      <c r="E354" s="8">
        <v>209757.93650000001</v>
      </c>
      <c r="F354" s="8">
        <f t="shared" si="5"/>
        <v>4526253.2473999998</v>
      </c>
    </row>
    <row r="355" spans="1:6" x14ac:dyDescent="0.35">
      <c r="A355" s="6">
        <v>350</v>
      </c>
      <c r="B355" s="6" t="s">
        <v>102</v>
      </c>
      <c r="C355" s="6" t="s">
        <v>867</v>
      </c>
      <c r="D355" s="8">
        <v>4077796.9741000002</v>
      </c>
      <c r="E355" s="8">
        <v>198158.5099</v>
      </c>
      <c r="F355" s="8">
        <f t="shared" si="5"/>
        <v>4275955.4840000002</v>
      </c>
    </row>
    <row r="356" spans="1:6" x14ac:dyDescent="0.35">
      <c r="A356" s="6">
        <v>351</v>
      </c>
      <c r="B356" s="6" t="s">
        <v>102</v>
      </c>
      <c r="C356" s="6" t="s">
        <v>869</v>
      </c>
      <c r="D356" s="8">
        <v>4353686.1511000004</v>
      </c>
      <c r="E356" s="8">
        <v>211565.20680000001</v>
      </c>
      <c r="F356" s="8">
        <f t="shared" si="5"/>
        <v>4565251.3579000002</v>
      </c>
    </row>
    <row r="357" spans="1:6" x14ac:dyDescent="0.35">
      <c r="A357" s="6">
        <v>352</v>
      </c>
      <c r="B357" s="6" t="s">
        <v>102</v>
      </c>
      <c r="C357" s="6" t="s">
        <v>871</v>
      </c>
      <c r="D357" s="8">
        <v>3762342.6581999999</v>
      </c>
      <c r="E357" s="8">
        <v>182829.1648</v>
      </c>
      <c r="F357" s="8">
        <f t="shared" si="5"/>
        <v>3945171.8229999999</v>
      </c>
    </row>
    <row r="358" spans="1:6" x14ac:dyDescent="0.35">
      <c r="A358" s="6">
        <v>353</v>
      </c>
      <c r="B358" s="6" t="s">
        <v>102</v>
      </c>
      <c r="C358" s="6" t="s">
        <v>873</v>
      </c>
      <c r="D358" s="8">
        <v>3259572.1475999998</v>
      </c>
      <c r="E358" s="8">
        <v>158397.28260000001</v>
      </c>
      <c r="F358" s="8">
        <f t="shared" si="5"/>
        <v>3417969.4301999998</v>
      </c>
    </row>
    <row r="359" spans="1:6" x14ac:dyDescent="0.35">
      <c r="A359" s="6">
        <v>354</v>
      </c>
      <c r="B359" s="6" t="s">
        <v>102</v>
      </c>
      <c r="C359" s="6" t="s">
        <v>875</v>
      </c>
      <c r="D359" s="8">
        <v>3356289.4201000002</v>
      </c>
      <c r="E359" s="8">
        <v>163097.2102</v>
      </c>
      <c r="F359" s="8">
        <f t="shared" si="5"/>
        <v>3519386.6303000003</v>
      </c>
    </row>
    <row r="360" spans="1:6" x14ac:dyDescent="0.35">
      <c r="A360" s="6">
        <v>355</v>
      </c>
      <c r="B360" s="6" t="s">
        <v>102</v>
      </c>
      <c r="C360" s="6" t="s">
        <v>877</v>
      </c>
      <c r="D360" s="8">
        <v>3885233.5641000001</v>
      </c>
      <c r="E360" s="8">
        <v>188800.98699999999</v>
      </c>
      <c r="F360" s="8">
        <f t="shared" si="5"/>
        <v>4074034.5511000003</v>
      </c>
    </row>
    <row r="361" spans="1:6" x14ac:dyDescent="0.35">
      <c r="A361" s="6">
        <v>356</v>
      </c>
      <c r="B361" s="6" t="s">
        <v>102</v>
      </c>
      <c r="C361" s="6" t="s">
        <v>879</v>
      </c>
      <c r="D361" s="8">
        <v>3013517.5162999998</v>
      </c>
      <c r="E361" s="8">
        <v>146440.3805</v>
      </c>
      <c r="F361" s="8">
        <f t="shared" si="5"/>
        <v>3159957.8967999998</v>
      </c>
    </row>
    <row r="362" spans="1:6" x14ac:dyDescent="0.35">
      <c r="A362" s="6">
        <v>357</v>
      </c>
      <c r="B362" s="6" t="s">
        <v>102</v>
      </c>
      <c r="C362" s="6" t="s">
        <v>881</v>
      </c>
      <c r="D362" s="8">
        <v>4193077.7039999999</v>
      </c>
      <c r="E362" s="8">
        <v>203760.51939999999</v>
      </c>
      <c r="F362" s="8">
        <f t="shared" si="5"/>
        <v>4396838.2233999996</v>
      </c>
    </row>
    <row r="363" spans="1:6" x14ac:dyDescent="0.35">
      <c r="A363" s="6">
        <v>358</v>
      </c>
      <c r="B363" s="6" t="s">
        <v>102</v>
      </c>
      <c r="C363" s="6" t="s">
        <v>883</v>
      </c>
      <c r="D363" s="8">
        <v>2820323.2647000002</v>
      </c>
      <c r="E363" s="8">
        <v>137052.2022</v>
      </c>
      <c r="F363" s="8">
        <f t="shared" si="5"/>
        <v>2957375.4669000003</v>
      </c>
    </row>
    <row r="364" spans="1:6" x14ac:dyDescent="0.35">
      <c r="A364" s="6">
        <v>359</v>
      </c>
      <c r="B364" s="6" t="s">
        <v>102</v>
      </c>
      <c r="C364" s="6" t="s">
        <v>885</v>
      </c>
      <c r="D364" s="8">
        <v>3721412.9504999998</v>
      </c>
      <c r="E364" s="8">
        <v>180840.20600000001</v>
      </c>
      <c r="F364" s="8">
        <f t="shared" si="5"/>
        <v>3902253.1564999996</v>
      </c>
    </row>
    <row r="365" spans="1:6" x14ac:dyDescent="0.35">
      <c r="A365" s="6">
        <v>360</v>
      </c>
      <c r="B365" s="6" t="s">
        <v>102</v>
      </c>
      <c r="C365" s="6" t="s">
        <v>887</v>
      </c>
      <c r="D365" s="8">
        <v>3120133.3402</v>
      </c>
      <c r="E365" s="8">
        <v>151621.32329999999</v>
      </c>
      <c r="F365" s="8">
        <f t="shared" si="5"/>
        <v>3271754.6634999998</v>
      </c>
    </row>
    <row r="366" spans="1:6" x14ac:dyDescent="0.35">
      <c r="A366" s="6">
        <v>361</v>
      </c>
      <c r="B366" s="6" t="s">
        <v>102</v>
      </c>
      <c r="C366" s="6" t="s">
        <v>889</v>
      </c>
      <c r="D366" s="8">
        <v>3977031.7932000002</v>
      </c>
      <c r="E366" s="8">
        <v>193261.8762</v>
      </c>
      <c r="F366" s="8">
        <f t="shared" si="5"/>
        <v>4170293.6694</v>
      </c>
    </row>
    <row r="367" spans="1:6" x14ac:dyDescent="0.35">
      <c r="A367" s="6">
        <v>362</v>
      </c>
      <c r="B367" s="6" t="s">
        <v>102</v>
      </c>
      <c r="C367" s="6" t="s">
        <v>891</v>
      </c>
      <c r="D367" s="8">
        <v>4449496.7844000002</v>
      </c>
      <c r="E367" s="8">
        <v>216221.07680000001</v>
      </c>
      <c r="F367" s="8">
        <f t="shared" si="5"/>
        <v>4665717.8612000002</v>
      </c>
    </row>
    <row r="368" spans="1:6" x14ac:dyDescent="0.35">
      <c r="A368" s="6">
        <v>363</v>
      </c>
      <c r="B368" s="6" t="s">
        <v>102</v>
      </c>
      <c r="C368" s="6" t="s">
        <v>893</v>
      </c>
      <c r="D368" s="8">
        <v>4543320.6424000002</v>
      </c>
      <c r="E368" s="8">
        <v>220780.40030000001</v>
      </c>
      <c r="F368" s="8">
        <f t="shared" si="5"/>
        <v>4764101.0427000001</v>
      </c>
    </row>
    <row r="369" spans="1:6" x14ac:dyDescent="0.35">
      <c r="A369" s="6">
        <v>364</v>
      </c>
      <c r="B369" s="6" t="s">
        <v>103</v>
      </c>
      <c r="C369" s="6" t="s">
        <v>897</v>
      </c>
      <c r="D369" s="8">
        <v>2915540.2707000002</v>
      </c>
      <c r="E369" s="8">
        <v>141679.22510000001</v>
      </c>
      <c r="F369" s="8">
        <f t="shared" si="5"/>
        <v>3057219.4958000001</v>
      </c>
    </row>
    <row r="370" spans="1:6" x14ac:dyDescent="0.35">
      <c r="A370" s="6">
        <v>365</v>
      </c>
      <c r="B370" s="6" t="s">
        <v>103</v>
      </c>
      <c r="C370" s="6" t="s">
        <v>899</v>
      </c>
      <c r="D370" s="8">
        <v>2986279.4553999999</v>
      </c>
      <c r="E370" s="8">
        <v>145116.7605</v>
      </c>
      <c r="F370" s="8">
        <f t="shared" si="5"/>
        <v>3131396.2158999997</v>
      </c>
    </row>
    <row r="371" spans="1:6" x14ac:dyDescent="0.35">
      <c r="A371" s="6">
        <v>366</v>
      </c>
      <c r="B371" s="6" t="s">
        <v>103</v>
      </c>
      <c r="C371" s="6" t="s">
        <v>900</v>
      </c>
      <c r="D371" s="8">
        <v>2722898.52</v>
      </c>
      <c r="E371" s="8">
        <v>132317.8953</v>
      </c>
      <c r="F371" s="8">
        <f t="shared" si="5"/>
        <v>2855216.4153</v>
      </c>
    </row>
    <row r="372" spans="1:6" x14ac:dyDescent="0.35">
      <c r="A372" s="6">
        <v>367</v>
      </c>
      <c r="B372" s="6" t="s">
        <v>103</v>
      </c>
      <c r="C372" s="6" t="s">
        <v>902</v>
      </c>
      <c r="D372" s="8">
        <v>2953968.4555000002</v>
      </c>
      <c r="E372" s="8">
        <v>143546.62359999999</v>
      </c>
      <c r="F372" s="8">
        <f t="shared" si="5"/>
        <v>3097515.0791000002</v>
      </c>
    </row>
    <row r="373" spans="1:6" x14ac:dyDescent="0.35">
      <c r="A373" s="6">
        <v>368</v>
      </c>
      <c r="B373" s="6" t="s">
        <v>103</v>
      </c>
      <c r="C373" s="6" t="s">
        <v>904</v>
      </c>
      <c r="D373" s="8">
        <v>3580307.0101000001</v>
      </c>
      <c r="E373" s="8">
        <v>173983.23319999999</v>
      </c>
      <c r="F373" s="8">
        <f t="shared" si="5"/>
        <v>3754290.2433000002</v>
      </c>
    </row>
    <row r="374" spans="1:6" x14ac:dyDescent="0.35">
      <c r="A374" s="6">
        <v>369</v>
      </c>
      <c r="B374" s="6" t="s">
        <v>103</v>
      </c>
      <c r="C374" s="6" t="s">
        <v>906</v>
      </c>
      <c r="D374" s="8">
        <v>2852448.2072000001</v>
      </c>
      <c r="E374" s="8">
        <v>138613.2978</v>
      </c>
      <c r="F374" s="8">
        <f t="shared" si="5"/>
        <v>2991061.5049999999</v>
      </c>
    </row>
    <row r="375" spans="1:6" x14ac:dyDescent="0.35">
      <c r="A375" s="6">
        <v>370</v>
      </c>
      <c r="B375" s="6" t="s">
        <v>103</v>
      </c>
      <c r="C375" s="6" t="s">
        <v>908</v>
      </c>
      <c r="D375" s="8">
        <v>4604161.6657999996</v>
      </c>
      <c r="E375" s="8">
        <v>223736.93950000001</v>
      </c>
      <c r="F375" s="8">
        <f t="shared" si="5"/>
        <v>4827898.6052999999</v>
      </c>
    </row>
    <row r="376" spans="1:6" x14ac:dyDescent="0.35">
      <c r="A376" s="6">
        <v>371</v>
      </c>
      <c r="B376" s="6" t="s">
        <v>103</v>
      </c>
      <c r="C376" s="6" t="s">
        <v>910</v>
      </c>
      <c r="D376" s="8">
        <v>3136888.0271999999</v>
      </c>
      <c r="E376" s="8">
        <v>152435.50889999999</v>
      </c>
      <c r="F376" s="8">
        <f t="shared" si="5"/>
        <v>3289323.5360999997</v>
      </c>
    </row>
    <row r="377" spans="1:6" x14ac:dyDescent="0.35">
      <c r="A377" s="6">
        <v>372</v>
      </c>
      <c r="B377" s="6" t="s">
        <v>103</v>
      </c>
      <c r="C377" s="6" t="s">
        <v>912</v>
      </c>
      <c r="D377" s="8">
        <v>3372032.8637999999</v>
      </c>
      <c r="E377" s="8">
        <v>163862.255</v>
      </c>
      <c r="F377" s="8">
        <f t="shared" si="5"/>
        <v>3535895.1187999998</v>
      </c>
    </row>
    <row r="378" spans="1:6" x14ac:dyDescent="0.35">
      <c r="A378" s="6">
        <v>373</v>
      </c>
      <c r="B378" s="6" t="s">
        <v>103</v>
      </c>
      <c r="C378" s="6" t="s">
        <v>914</v>
      </c>
      <c r="D378" s="8">
        <v>3395649.6266999999</v>
      </c>
      <c r="E378" s="8">
        <v>165009.89980000001</v>
      </c>
      <c r="F378" s="8">
        <f t="shared" si="5"/>
        <v>3560659.5264999997</v>
      </c>
    </row>
    <row r="379" spans="1:6" x14ac:dyDescent="0.35">
      <c r="A379" s="6">
        <v>374</v>
      </c>
      <c r="B379" s="6" t="s">
        <v>103</v>
      </c>
      <c r="C379" s="6" t="s">
        <v>915</v>
      </c>
      <c r="D379" s="8">
        <v>3147297.906</v>
      </c>
      <c r="E379" s="8">
        <v>152941.37179999999</v>
      </c>
      <c r="F379" s="8">
        <f t="shared" si="5"/>
        <v>3300239.2777999998</v>
      </c>
    </row>
    <row r="380" spans="1:6" x14ac:dyDescent="0.35">
      <c r="A380" s="6">
        <v>375</v>
      </c>
      <c r="B380" s="6" t="s">
        <v>103</v>
      </c>
      <c r="C380" s="6" t="s">
        <v>917</v>
      </c>
      <c r="D380" s="8">
        <v>3083357.1211999999</v>
      </c>
      <c r="E380" s="8">
        <v>149834.20129999999</v>
      </c>
      <c r="F380" s="8">
        <f t="shared" si="5"/>
        <v>3233191.3224999998</v>
      </c>
    </row>
    <row r="381" spans="1:6" x14ac:dyDescent="0.35">
      <c r="A381" s="6">
        <v>376</v>
      </c>
      <c r="B381" s="6" t="s">
        <v>103</v>
      </c>
      <c r="C381" s="6" t="s">
        <v>919</v>
      </c>
      <c r="D381" s="8">
        <v>3221672.2563999998</v>
      </c>
      <c r="E381" s="8">
        <v>156555.5563</v>
      </c>
      <c r="F381" s="8">
        <f t="shared" si="5"/>
        <v>3378227.8126999997</v>
      </c>
    </row>
    <row r="382" spans="1:6" x14ac:dyDescent="0.35">
      <c r="A382" s="6">
        <v>377</v>
      </c>
      <c r="B382" s="6" t="s">
        <v>103</v>
      </c>
      <c r="C382" s="6" t="s">
        <v>921</v>
      </c>
      <c r="D382" s="8">
        <v>2873746.1096000001</v>
      </c>
      <c r="E382" s="8">
        <v>139648.25870000001</v>
      </c>
      <c r="F382" s="8">
        <f t="shared" si="5"/>
        <v>3013394.3683000002</v>
      </c>
    </row>
    <row r="383" spans="1:6" x14ac:dyDescent="0.35">
      <c r="A383" s="6">
        <v>378</v>
      </c>
      <c r="B383" s="6" t="s">
        <v>103</v>
      </c>
      <c r="C383" s="6" t="s">
        <v>923</v>
      </c>
      <c r="D383" s="8">
        <v>2858750.2072000001</v>
      </c>
      <c r="E383" s="8">
        <v>138919.54029999999</v>
      </c>
      <c r="F383" s="8">
        <f t="shared" si="5"/>
        <v>2997669.7475000001</v>
      </c>
    </row>
    <row r="384" spans="1:6" x14ac:dyDescent="0.35">
      <c r="A384" s="6">
        <v>379</v>
      </c>
      <c r="B384" s="6" t="s">
        <v>103</v>
      </c>
      <c r="C384" s="6" t="s">
        <v>925</v>
      </c>
      <c r="D384" s="8">
        <v>3089653.9306999999</v>
      </c>
      <c r="E384" s="8">
        <v>150140.19159999999</v>
      </c>
      <c r="F384" s="8">
        <f t="shared" si="5"/>
        <v>3239794.1222999999</v>
      </c>
    </row>
    <row r="385" spans="1:6" x14ac:dyDescent="0.35">
      <c r="A385" s="6">
        <v>380</v>
      </c>
      <c r="B385" s="6" t="s">
        <v>103</v>
      </c>
      <c r="C385" s="6" t="s">
        <v>927</v>
      </c>
      <c r="D385" s="8">
        <v>3528170.6063000001</v>
      </c>
      <c r="E385" s="8">
        <v>171449.69070000001</v>
      </c>
      <c r="F385" s="8">
        <f t="shared" si="5"/>
        <v>3699620.2970000003</v>
      </c>
    </row>
    <row r="386" spans="1:6" x14ac:dyDescent="0.35">
      <c r="A386" s="6">
        <v>381</v>
      </c>
      <c r="B386" s="6" t="s">
        <v>103</v>
      </c>
      <c r="C386" s="6" t="s">
        <v>929</v>
      </c>
      <c r="D386" s="8">
        <v>4241819.5685999999</v>
      </c>
      <c r="E386" s="8">
        <v>206129.106</v>
      </c>
      <c r="F386" s="8">
        <f t="shared" si="5"/>
        <v>4447948.6745999996</v>
      </c>
    </row>
    <row r="387" spans="1:6" x14ac:dyDescent="0.35">
      <c r="A387" s="6">
        <v>382</v>
      </c>
      <c r="B387" s="6" t="s">
        <v>103</v>
      </c>
      <c r="C387" s="6" t="s">
        <v>932</v>
      </c>
      <c r="D387" s="8">
        <v>2916355.7393</v>
      </c>
      <c r="E387" s="8">
        <v>141718.8524</v>
      </c>
      <c r="F387" s="8">
        <f t="shared" si="5"/>
        <v>3058074.5917000002</v>
      </c>
    </row>
    <row r="388" spans="1:6" x14ac:dyDescent="0.35">
      <c r="A388" s="6">
        <v>383</v>
      </c>
      <c r="B388" s="6" t="s">
        <v>103</v>
      </c>
      <c r="C388" s="6" t="s">
        <v>934</v>
      </c>
      <c r="D388" s="8">
        <v>2810102.9890000001</v>
      </c>
      <c r="E388" s="8">
        <v>136555.55300000001</v>
      </c>
      <c r="F388" s="8">
        <f t="shared" si="5"/>
        <v>2946658.5419999999</v>
      </c>
    </row>
    <row r="389" spans="1:6" x14ac:dyDescent="0.35">
      <c r="A389" s="6">
        <v>384</v>
      </c>
      <c r="B389" s="6" t="s">
        <v>103</v>
      </c>
      <c r="C389" s="6" t="s">
        <v>936</v>
      </c>
      <c r="D389" s="8">
        <v>4094349.0915000001</v>
      </c>
      <c r="E389" s="8">
        <v>198962.8518</v>
      </c>
      <c r="F389" s="8">
        <f t="shared" si="5"/>
        <v>4293311.9433000004</v>
      </c>
    </row>
    <row r="390" spans="1:6" x14ac:dyDescent="0.35">
      <c r="A390" s="6">
        <v>385</v>
      </c>
      <c r="B390" s="6" t="s">
        <v>103</v>
      </c>
      <c r="C390" s="6" t="s">
        <v>938</v>
      </c>
      <c r="D390" s="8">
        <v>2724948.3942</v>
      </c>
      <c r="E390" s="8">
        <v>132417.508</v>
      </c>
      <c r="F390" s="8">
        <f t="shared" si="5"/>
        <v>2857365.9021999999</v>
      </c>
    </row>
    <row r="391" spans="1:6" x14ac:dyDescent="0.35">
      <c r="A391" s="6">
        <v>386</v>
      </c>
      <c r="B391" s="6" t="s">
        <v>103</v>
      </c>
      <c r="C391" s="6" t="s">
        <v>940</v>
      </c>
      <c r="D391" s="8">
        <v>2750031.1257000002</v>
      </c>
      <c r="E391" s="8">
        <v>133636.39079999999</v>
      </c>
      <c r="F391" s="8">
        <f t="shared" ref="F391:F454" si="6">D391+E391</f>
        <v>2883667.5165000004</v>
      </c>
    </row>
    <row r="392" spans="1:6" x14ac:dyDescent="0.35">
      <c r="A392" s="6">
        <v>387</v>
      </c>
      <c r="B392" s="6" t="s">
        <v>103</v>
      </c>
      <c r="C392" s="6" t="s">
        <v>942</v>
      </c>
      <c r="D392" s="8">
        <v>3547871.0397999999</v>
      </c>
      <c r="E392" s="8">
        <v>172407.02340000001</v>
      </c>
      <c r="F392" s="8">
        <f t="shared" si="6"/>
        <v>3720278.0631999997</v>
      </c>
    </row>
    <row r="393" spans="1:6" x14ac:dyDescent="0.35">
      <c r="A393" s="6">
        <v>388</v>
      </c>
      <c r="B393" s="6" t="s">
        <v>103</v>
      </c>
      <c r="C393" s="6" t="s">
        <v>944</v>
      </c>
      <c r="D393" s="8">
        <v>3625137.5098999999</v>
      </c>
      <c r="E393" s="8">
        <v>176161.74900000001</v>
      </c>
      <c r="F393" s="8">
        <f t="shared" si="6"/>
        <v>3801299.2588999998</v>
      </c>
    </row>
    <row r="394" spans="1:6" x14ac:dyDescent="0.35">
      <c r="A394" s="6">
        <v>389</v>
      </c>
      <c r="B394" s="6" t="s">
        <v>103</v>
      </c>
      <c r="C394" s="6" t="s">
        <v>133</v>
      </c>
      <c r="D394" s="8">
        <v>2779827.3128999998</v>
      </c>
      <c r="E394" s="8">
        <v>135084.3216</v>
      </c>
      <c r="F394" s="8">
        <f t="shared" si="6"/>
        <v>2914911.6344999997</v>
      </c>
    </row>
    <row r="395" spans="1:6" x14ac:dyDescent="0.35">
      <c r="A395" s="6">
        <v>390</v>
      </c>
      <c r="B395" s="6" t="s">
        <v>103</v>
      </c>
      <c r="C395" s="6" t="s">
        <v>135</v>
      </c>
      <c r="D395" s="8">
        <v>2722378.5613000002</v>
      </c>
      <c r="E395" s="8">
        <v>132292.62820000001</v>
      </c>
      <c r="F395" s="8">
        <f t="shared" si="6"/>
        <v>2854671.1895000003</v>
      </c>
    </row>
    <row r="396" spans="1:6" x14ac:dyDescent="0.35">
      <c r="A396" s="6">
        <v>391</v>
      </c>
      <c r="B396" s="6" t="s">
        <v>103</v>
      </c>
      <c r="C396" s="6" t="s">
        <v>137</v>
      </c>
      <c r="D396" s="8">
        <v>2724842.9196000001</v>
      </c>
      <c r="E396" s="8">
        <v>132412.38250000001</v>
      </c>
      <c r="F396" s="8">
        <f t="shared" si="6"/>
        <v>2857255.3021</v>
      </c>
    </row>
    <row r="397" spans="1:6" x14ac:dyDescent="0.35">
      <c r="A397" s="6">
        <v>392</v>
      </c>
      <c r="B397" s="6" t="s">
        <v>103</v>
      </c>
      <c r="C397" s="6" t="s">
        <v>139</v>
      </c>
      <c r="D397" s="8">
        <v>3229391.051</v>
      </c>
      <c r="E397" s="8">
        <v>156930.64720000001</v>
      </c>
      <c r="F397" s="8">
        <f t="shared" si="6"/>
        <v>3386321.6982</v>
      </c>
    </row>
    <row r="398" spans="1:6" x14ac:dyDescent="0.35">
      <c r="A398" s="6">
        <v>393</v>
      </c>
      <c r="B398" s="6" t="s">
        <v>103</v>
      </c>
      <c r="C398" s="6" t="s">
        <v>141</v>
      </c>
      <c r="D398" s="8">
        <v>3254654.5052</v>
      </c>
      <c r="E398" s="8">
        <v>158158.31219999999</v>
      </c>
      <c r="F398" s="8">
        <f t="shared" si="6"/>
        <v>3412812.8174000001</v>
      </c>
    </row>
    <row r="399" spans="1:6" x14ac:dyDescent="0.35">
      <c r="A399" s="6">
        <v>394</v>
      </c>
      <c r="B399" s="6" t="s">
        <v>103</v>
      </c>
      <c r="C399" s="6" t="s">
        <v>109</v>
      </c>
      <c r="D399" s="8">
        <v>5627211.3866999997</v>
      </c>
      <c r="E399" s="8">
        <v>273451.53039999999</v>
      </c>
      <c r="F399" s="8">
        <f t="shared" si="6"/>
        <v>5900662.9170999993</v>
      </c>
    </row>
    <row r="400" spans="1:6" x14ac:dyDescent="0.35">
      <c r="A400" s="6">
        <v>395</v>
      </c>
      <c r="B400" s="6" t="s">
        <v>103</v>
      </c>
      <c r="C400" s="6" t="s">
        <v>144</v>
      </c>
      <c r="D400" s="8">
        <v>2818545.9336999999</v>
      </c>
      <c r="E400" s="8">
        <v>136965.83369999999</v>
      </c>
      <c r="F400" s="8">
        <f t="shared" si="6"/>
        <v>2955511.7673999998</v>
      </c>
    </row>
    <row r="401" spans="1:6" x14ac:dyDescent="0.35">
      <c r="A401" s="6">
        <v>396</v>
      </c>
      <c r="B401" s="6" t="s">
        <v>103</v>
      </c>
      <c r="C401" s="6" t="s">
        <v>146</v>
      </c>
      <c r="D401" s="8">
        <v>2789433.3086000001</v>
      </c>
      <c r="E401" s="8">
        <v>135551.1202</v>
      </c>
      <c r="F401" s="8">
        <f t="shared" si="6"/>
        <v>2924984.4287999999</v>
      </c>
    </row>
    <row r="402" spans="1:6" x14ac:dyDescent="0.35">
      <c r="A402" s="6">
        <v>397</v>
      </c>
      <c r="B402" s="6" t="s">
        <v>103</v>
      </c>
      <c r="C402" s="6" t="s">
        <v>148</v>
      </c>
      <c r="D402" s="8">
        <v>3339022.3182000001</v>
      </c>
      <c r="E402" s="8">
        <v>162258.12400000001</v>
      </c>
      <c r="F402" s="8">
        <f t="shared" si="6"/>
        <v>3501280.4421999999</v>
      </c>
    </row>
    <row r="403" spans="1:6" x14ac:dyDescent="0.35">
      <c r="A403" s="6">
        <v>398</v>
      </c>
      <c r="B403" s="6" t="s">
        <v>103</v>
      </c>
      <c r="C403" s="6" t="s">
        <v>150</v>
      </c>
      <c r="D403" s="8">
        <v>2755015.2472000001</v>
      </c>
      <c r="E403" s="8">
        <v>133878.59169999999</v>
      </c>
      <c r="F403" s="8">
        <f t="shared" si="6"/>
        <v>2888893.8388999999</v>
      </c>
    </row>
    <row r="404" spans="1:6" x14ac:dyDescent="0.35">
      <c r="A404" s="6">
        <v>399</v>
      </c>
      <c r="B404" s="6" t="s">
        <v>103</v>
      </c>
      <c r="C404" s="6" t="s">
        <v>152</v>
      </c>
      <c r="D404" s="8">
        <v>3486975.4249</v>
      </c>
      <c r="E404" s="8">
        <v>169447.8314</v>
      </c>
      <c r="F404" s="8">
        <f t="shared" si="6"/>
        <v>3656423.2563</v>
      </c>
    </row>
    <row r="405" spans="1:6" x14ac:dyDescent="0.35">
      <c r="A405" s="6">
        <v>400</v>
      </c>
      <c r="B405" s="6" t="s">
        <v>103</v>
      </c>
      <c r="C405" s="6" t="s">
        <v>154</v>
      </c>
      <c r="D405" s="8">
        <v>3062123.4275000002</v>
      </c>
      <c r="E405" s="8">
        <v>148802.36050000001</v>
      </c>
      <c r="F405" s="8">
        <f t="shared" si="6"/>
        <v>3210925.7880000002</v>
      </c>
    </row>
    <row r="406" spans="1:6" x14ac:dyDescent="0.35">
      <c r="A406" s="6">
        <v>401</v>
      </c>
      <c r="B406" s="6" t="s">
        <v>103</v>
      </c>
      <c r="C406" s="6" t="s">
        <v>156</v>
      </c>
      <c r="D406" s="8">
        <v>3184160.1688999999</v>
      </c>
      <c r="E406" s="8">
        <v>154732.67509999999</v>
      </c>
      <c r="F406" s="8">
        <f t="shared" si="6"/>
        <v>3338892.844</v>
      </c>
    </row>
    <row r="407" spans="1:6" x14ac:dyDescent="0.35">
      <c r="A407" s="6">
        <v>402</v>
      </c>
      <c r="B407" s="6" t="s">
        <v>103</v>
      </c>
      <c r="C407" s="6" t="s">
        <v>158</v>
      </c>
      <c r="D407" s="8">
        <v>2506741.3062999998</v>
      </c>
      <c r="E407" s="8">
        <v>121813.8434</v>
      </c>
      <c r="F407" s="8">
        <f t="shared" si="6"/>
        <v>2628555.1497</v>
      </c>
    </row>
    <row r="408" spans="1:6" x14ac:dyDescent="0.35">
      <c r="A408" s="6">
        <v>403</v>
      </c>
      <c r="B408" s="6" t="s">
        <v>103</v>
      </c>
      <c r="C408" s="6" t="s">
        <v>160</v>
      </c>
      <c r="D408" s="8">
        <v>2763771.3119999999</v>
      </c>
      <c r="E408" s="8">
        <v>134304.0883</v>
      </c>
      <c r="F408" s="8">
        <f t="shared" si="6"/>
        <v>2898075.4002999999</v>
      </c>
    </row>
    <row r="409" spans="1:6" x14ac:dyDescent="0.35">
      <c r="A409" s="6">
        <v>404</v>
      </c>
      <c r="B409" s="6" t="s">
        <v>103</v>
      </c>
      <c r="C409" s="6" t="s">
        <v>162</v>
      </c>
      <c r="D409" s="8">
        <v>3407828.1806999999</v>
      </c>
      <c r="E409" s="8">
        <v>165601.71059999999</v>
      </c>
      <c r="F409" s="8">
        <f t="shared" si="6"/>
        <v>3573429.8912999998</v>
      </c>
    </row>
    <row r="410" spans="1:6" x14ac:dyDescent="0.35">
      <c r="A410" s="6">
        <v>405</v>
      </c>
      <c r="B410" s="6" t="s">
        <v>103</v>
      </c>
      <c r="C410" s="6" t="s">
        <v>164</v>
      </c>
      <c r="D410" s="8">
        <v>3984336.2252000002</v>
      </c>
      <c r="E410" s="8">
        <v>193616.8314</v>
      </c>
      <c r="F410" s="8">
        <f t="shared" si="6"/>
        <v>4177953.0566000002</v>
      </c>
    </row>
    <row r="411" spans="1:6" x14ac:dyDescent="0.35">
      <c r="A411" s="6">
        <v>406</v>
      </c>
      <c r="B411" s="6" t="s">
        <v>103</v>
      </c>
      <c r="C411" s="6" t="s">
        <v>166</v>
      </c>
      <c r="D411" s="8">
        <v>2600185.6762000001</v>
      </c>
      <c r="E411" s="8">
        <v>126354.7259</v>
      </c>
      <c r="F411" s="8">
        <f t="shared" si="6"/>
        <v>2726540.4021000001</v>
      </c>
    </row>
    <row r="412" spans="1:6" x14ac:dyDescent="0.35">
      <c r="A412" s="6">
        <v>407</v>
      </c>
      <c r="B412" s="6" t="s">
        <v>103</v>
      </c>
      <c r="C412" s="6" t="s">
        <v>169</v>
      </c>
      <c r="D412" s="8">
        <v>3057456.3999000001</v>
      </c>
      <c r="E412" s="8">
        <v>148575.5686</v>
      </c>
      <c r="F412" s="8">
        <f t="shared" si="6"/>
        <v>3206031.9685</v>
      </c>
    </row>
    <row r="413" spans="1:6" x14ac:dyDescent="0.35">
      <c r="A413" s="6">
        <v>408</v>
      </c>
      <c r="B413" s="6" t="s">
        <v>104</v>
      </c>
      <c r="C413" s="6" t="s">
        <v>172</v>
      </c>
      <c r="D413" s="8">
        <v>3106823.1145000001</v>
      </c>
      <c r="E413" s="8">
        <v>150974.51949999999</v>
      </c>
      <c r="F413" s="8">
        <f t="shared" si="6"/>
        <v>3257797.6340000001</v>
      </c>
    </row>
    <row r="414" spans="1:6" x14ac:dyDescent="0.35">
      <c r="A414" s="6">
        <v>409</v>
      </c>
      <c r="B414" s="6" t="s">
        <v>104</v>
      </c>
      <c r="C414" s="6" t="s">
        <v>174</v>
      </c>
      <c r="D414" s="8">
        <v>3201399.0765999998</v>
      </c>
      <c r="E414" s="8">
        <v>155570.39120000001</v>
      </c>
      <c r="F414" s="8">
        <f t="shared" si="6"/>
        <v>3356969.4677999998</v>
      </c>
    </row>
    <row r="415" spans="1:6" x14ac:dyDescent="0.35">
      <c r="A415" s="6">
        <v>410</v>
      </c>
      <c r="B415" s="6" t="s">
        <v>104</v>
      </c>
      <c r="C415" s="6" t="s">
        <v>176</v>
      </c>
      <c r="D415" s="8">
        <v>3482819.7508999999</v>
      </c>
      <c r="E415" s="8">
        <v>169245.8885</v>
      </c>
      <c r="F415" s="8">
        <f t="shared" si="6"/>
        <v>3652065.6393999998</v>
      </c>
    </row>
    <row r="416" spans="1:6" x14ac:dyDescent="0.35">
      <c r="A416" s="6">
        <v>411</v>
      </c>
      <c r="B416" s="6" t="s">
        <v>104</v>
      </c>
      <c r="C416" s="6" t="s">
        <v>178</v>
      </c>
      <c r="D416" s="8">
        <v>3265489.8933999999</v>
      </c>
      <c r="E416" s="8">
        <v>158684.85250000001</v>
      </c>
      <c r="F416" s="8">
        <f t="shared" si="6"/>
        <v>3424174.7459</v>
      </c>
    </row>
    <row r="417" spans="1:6" x14ac:dyDescent="0.35">
      <c r="A417" s="6">
        <v>412</v>
      </c>
      <c r="B417" s="6" t="s">
        <v>104</v>
      </c>
      <c r="C417" s="6" t="s">
        <v>180</v>
      </c>
      <c r="D417" s="8">
        <v>3053945.5695000002</v>
      </c>
      <c r="E417" s="8">
        <v>148404.96160000001</v>
      </c>
      <c r="F417" s="8">
        <f t="shared" si="6"/>
        <v>3202350.5311000003</v>
      </c>
    </row>
    <row r="418" spans="1:6" x14ac:dyDescent="0.35">
      <c r="A418" s="6">
        <v>413</v>
      </c>
      <c r="B418" s="6" t="s">
        <v>104</v>
      </c>
      <c r="C418" s="6" t="s">
        <v>182</v>
      </c>
      <c r="D418" s="8">
        <v>2856614.0295000002</v>
      </c>
      <c r="E418" s="8">
        <v>138815.73379999999</v>
      </c>
      <c r="F418" s="8">
        <f t="shared" si="6"/>
        <v>2995429.7633000002</v>
      </c>
    </row>
    <row r="419" spans="1:6" x14ac:dyDescent="0.35">
      <c r="A419" s="6">
        <v>414</v>
      </c>
      <c r="B419" s="6" t="s">
        <v>104</v>
      </c>
      <c r="C419" s="6" t="s">
        <v>184</v>
      </c>
      <c r="D419" s="8">
        <v>2865962.3914999999</v>
      </c>
      <c r="E419" s="8">
        <v>139270.0128</v>
      </c>
      <c r="F419" s="8">
        <f t="shared" si="6"/>
        <v>3005232.4043000001</v>
      </c>
    </row>
    <row r="420" spans="1:6" x14ac:dyDescent="0.35">
      <c r="A420" s="6">
        <v>415</v>
      </c>
      <c r="B420" s="6" t="s">
        <v>104</v>
      </c>
      <c r="C420" s="6" t="s">
        <v>186</v>
      </c>
      <c r="D420" s="8">
        <v>3068585.5260999999</v>
      </c>
      <c r="E420" s="8">
        <v>149116.383</v>
      </c>
      <c r="F420" s="8">
        <f t="shared" si="6"/>
        <v>3217701.9090999998</v>
      </c>
    </row>
    <row r="421" spans="1:6" x14ac:dyDescent="0.35">
      <c r="A421" s="6">
        <v>416</v>
      </c>
      <c r="B421" s="6" t="s">
        <v>104</v>
      </c>
      <c r="C421" s="6" t="s">
        <v>188</v>
      </c>
      <c r="D421" s="8">
        <v>2878187.3283000002</v>
      </c>
      <c r="E421" s="8">
        <v>139864.07750000001</v>
      </c>
      <c r="F421" s="8">
        <f t="shared" si="6"/>
        <v>3018051.4058000003</v>
      </c>
    </row>
    <row r="422" spans="1:6" x14ac:dyDescent="0.35">
      <c r="A422" s="6">
        <v>417</v>
      </c>
      <c r="B422" s="6" t="s">
        <v>104</v>
      </c>
      <c r="C422" s="6" t="s">
        <v>190</v>
      </c>
      <c r="D422" s="8">
        <v>3470211.8961999998</v>
      </c>
      <c r="E422" s="8">
        <v>168633.21609999999</v>
      </c>
      <c r="F422" s="8">
        <f t="shared" si="6"/>
        <v>3638845.1122999997</v>
      </c>
    </row>
    <row r="423" spans="1:6" x14ac:dyDescent="0.35">
      <c r="A423" s="6">
        <v>418</v>
      </c>
      <c r="B423" s="6" t="s">
        <v>104</v>
      </c>
      <c r="C423" s="6" t="s">
        <v>192</v>
      </c>
      <c r="D423" s="8">
        <v>2864025.2417000001</v>
      </c>
      <c r="E423" s="8">
        <v>139175.878</v>
      </c>
      <c r="F423" s="8">
        <f t="shared" si="6"/>
        <v>3003201.1197000002</v>
      </c>
    </row>
    <row r="424" spans="1:6" x14ac:dyDescent="0.35">
      <c r="A424" s="6">
        <v>419</v>
      </c>
      <c r="B424" s="6" t="s">
        <v>104</v>
      </c>
      <c r="C424" s="6" t="s">
        <v>194</v>
      </c>
      <c r="D424" s="8">
        <v>3180992.4567999998</v>
      </c>
      <c r="E424" s="8">
        <v>154578.74170000001</v>
      </c>
      <c r="F424" s="8">
        <f t="shared" si="6"/>
        <v>3335571.1984999999</v>
      </c>
    </row>
    <row r="425" spans="1:6" x14ac:dyDescent="0.35">
      <c r="A425" s="6">
        <v>420</v>
      </c>
      <c r="B425" s="6" t="s">
        <v>104</v>
      </c>
      <c r="C425" s="6" t="s">
        <v>196</v>
      </c>
      <c r="D425" s="8">
        <v>3466560.6365</v>
      </c>
      <c r="E425" s="8">
        <v>168455.7849</v>
      </c>
      <c r="F425" s="8">
        <f t="shared" si="6"/>
        <v>3635016.4213999999</v>
      </c>
    </row>
    <row r="426" spans="1:6" x14ac:dyDescent="0.35">
      <c r="A426" s="6">
        <v>421</v>
      </c>
      <c r="B426" s="6" t="s">
        <v>104</v>
      </c>
      <c r="C426" s="6" t="s">
        <v>198</v>
      </c>
      <c r="D426" s="8">
        <v>3458455.1025999999</v>
      </c>
      <c r="E426" s="8">
        <v>168061.90059999999</v>
      </c>
      <c r="F426" s="8">
        <f t="shared" si="6"/>
        <v>3626517.0031999997</v>
      </c>
    </row>
    <row r="427" spans="1:6" x14ac:dyDescent="0.35">
      <c r="A427" s="6">
        <v>422</v>
      </c>
      <c r="B427" s="6" t="s">
        <v>104</v>
      </c>
      <c r="C427" s="6" t="s">
        <v>200</v>
      </c>
      <c r="D427" s="8">
        <v>3020114.5671000001</v>
      </c>
      <c r="E427" s="8">
        <v>146760.96090000001</v>
      </c>
      <c r="F427" s="8">
        <f t="shared" si="6"/>
        <v>3166875.5279999999</v>
      </c>
    </row>
    <row r="428" spans="1:6" x14ac:dyDescent="0.35">
      <c r="A428" s="6">
        <v>423</v>
      </c>
      <c r="B428" s="6" t="s">
        <v>104</v>
      </c>
      <c r="C428" s="6" t="s">
        <v>202</v>
      </c>
      <c r="D428" s="8">
        <v>3402386.4811</v>
      </c>
      <c r="E428" s="8">
        <v>165337.2739</v>
      </c>
      <c r="F428" s="8">
        <f t="shared" si="6"/>
        <v>3567723.7549999999</v>
      </c>
    </row>
    <row r="429" spans="1:6" x14ac:dyDescent="0.35">
      <c r="A429" s="6">
        <v>424</v>
      </c>
      <c r="B429" s="6" t="s">
        <v>104</v>
      </c>
      <c r="C429" s="6" t="s">
        <v>204</v>
      </c>
      <c r="D429" s="8">
        <v>3512236.5320000001</v>
      </c>
      <c r="E429" s="8">
        <v>170675.3823</v>
      </c>
      <c r="F429" s="8">
        <f t="shared" si="6"/>
        <v>3682911.9143000003</v>
      </c>
    </row>
    <row r="430" spans="1:6" x14ac:dyDescent="0.35">
      <c r="A430" s="6">
        <v>425</v>
      </c>
      <c r="B430" s="6" t="s">
        <v>104</v>
      </c>
      <c r="C430" s="6" t="s">
        <v>206</v>
      </c>
      <c r="D430" s="8">
        <v>3362175.9950000001</v>
      </c>
      <c r="E430" s="8">
        <v>163383.2654</v>
      </c>
      <c r="F430" s="8">
        <f t="shared" si="6"/>
        <v>3525559.2604</v>
      </c>
    </row>
    <row r="431" spans="1:6" x14ac:dyDescent="0.35">
      <c r="A431" s="6">
        <v>426</v>
      </c>
      <c r="B431" s="6" t="s">
        <v>104</v>
      </c>
      <c r="C431" s="6" t="s">
        <v>208</v>
      </c>
      <c r="D431" s="8">
        <v>3687009.4681000002</v>
      </c>
      <c r="E431" s="8">
        <v>179168.386</v>
      </c>
      <c r="F431" s="8">
        <f t="shared" si="6"/>
        <v>3866177.8541000001</v>
      </c>
    </row>
    <row r="432" spans="1:6" x14ac:dyDescent="0.35">
      <c r="A432" s="6">
        <v>427</v>
      </c>
      <c r="B432" s="6" t="s">
        <v>104</v>
      </c>
      <c r="C432" s="6" t="s">
        <v>210</v>
      </c>
      <c r="D432" s="8">
        <v>2936048.5677999998</v>
      </c>
      <c r="E432" s="8">
        <v>142675.8156</v>
      </c>
      <c r="F432" s="8">
        <f t="shared" si="6"/>
        <v>3078724.3833999997</v>
      </c>
    </row>
    <row r="433" spans="1:6" x14ac:dyDescent="0.35">
      <c r="A433" s="6">
        <v>428</v>
      </c>
      <c r="B433" s="6" t="s">
        <v>104</v>
      </c>
      <c r="C433" s="6" t="s">
        <v>104</v>
      </c>
      <c r="D433" s="8">
        <v>4043714.8401000001</v>
      </c>
      <c r="E433" s="8">
        <v>196502.30559999999</v>
      </c>
      <c r="F433" s="8">
        <f t="shared" si="6"/>
        <v>4240217.1457000002</v>
      </c>
    </row>
    <row r="434" spans="1:6" x14ac:dyDescent="0.35">
      <c r="A434" s="6">
        <v>429</v>
      </c>
      <c r="B434" s="6" t="s">
        <v>104</v>
      </c>
      <c r="C434" s="6" t="s">
        <v>214</v>
      </c>
      <c r="D434" s="8">
        <v>2845331.5685999999</v>
      </c>
      <c r="E434" s="8">
        <v>138267.46830000001</v>
      </c>
      <c r="F434" s="8">
        <f t="shared" si="6"/>
        <v>2983599.0368999997</v>
      </c>
    </row>
    <row r="435" spans="1:6" x14ac:dyDescent="0.35">
      <c r="A435" s="6">
        <v>430</v>
      </c>
      <c r="B435" s="6" t="s">
        <v>104</v>
      </c>
      <c r="C435" s="6" t="s">
        <v>216</v>
      </c>
      <c r="D435" s="8">
        <v>2688084.0693000001</v>
      </c>
      <c r="E435" s="8">
        <v>130626.1045</v>
      </c>
      <c r="F435" s="8">
        <f t="shared" si="6"/>
        <v>2818710.1738</v>
      </c>
    </row>
    <row r="436" spans="1:6" x14ac:dyDescent="0.35">
      <c r="A436" s="6">
        <v>431</v>
      </c>
      <c r="B436" s="6" t="s">
        <v>104</v>
      </c>
      <c r="C436" s="6" t="s">
        <v>218</v>
      </c>
      <c r="D436" s="8">
        <v>3270013.9789</v>
      </c>
      <c r="E436" s="8">
        <v>158904.69820000001</v>
      </c>
      <c r="F436" s="8">
        <f t="shared" si="6"/>
        <v>3428918.6771</v>
      </c>
    </row>
    <row r="437" spans="1:6" x14ac:dyDescent="0.35">
      <c r="A437" s="6">
        <v>432</v>
      </c>
      <c r="B437" s="6" t="s">
        <v>104</v>
      </c>
      <c r="C437" s="6" t="s">
        <v>220</v>
      </c>
      <c r="D437" s="8">
        <v>3254056.5819000001</v>
      </c>
      <c r="E437" s="8">
        <v>158129.25640000001</v>
      </c>
      <c r="F437" s="8">
        <f t="shared" si="6"/>
        <v>3412185.8382999999</v>
      </c>
    </row>
    <row r="438" spans="1:6" x14ac:dyDescent="0.35">
      <c r="A438" s="6">
        <v>433</v>
      </c>
      <c r="B438" s="6" t="s">
        <v>104</v>
      </c>
      <c r="C438" s="6" t="s">
        <v>222</v>
      </c>
      <c r="D438" s="8">
        <v>3086706.5178</v>
      </c>
      <c r="E438" s="8">
        <v>149996.96350000001</v>
      </c>
      <c r="F438" s="8">
        <f t="shared" si="6"/>
        <v>3236703.4813000001</v>
      </c>
    </row>
    <row r="439" spans="1:6" x14ac:dyDescent="0.35">
      <c r="A439" s="6">
        <v>434</v>
      </c>
      <c r="B439" s="6" t="s">
        <v>104</v>
      </c>
      <c r="C439" s="6" t="s">
        <v>224</v>
      </c>
      <c r="D439" s="8">
        <v>3151534.3711999999</v>
      </c>
      <c r="E439" s="8">
        <v>153147.24069999999</v>
      </c>
      <c r="F439" s="8">
        <f t="shared" si="6"/>
        <v>3304681.6118999999</v>
      </c>
    </row>
    <row r="440" spans="1:6" x14ac:dyDescent="0.35">
      <c r="A440" s="6">
        <v>435</v>
      </c>
      <c r="B440" s="6" t="s">
        <v>104</v>
      </c>
      <c r="C440" s="6" t="s">
        <v>226</v>
      </c>
      <c r="D440" s="8">
        <v>2654583.3544000001</v>
      </c>
      <c r="E440" s="8">
        <v>128998.15399999999</v>
      </c>
      <c r="F440" s="8">
        <f t="shared" si="6"/>
        <v>2783581.5084000002</v>
      </c>
    </row>
    <row r="441" spans="1:6" x14ac:dyDescent="0.35">
      <c r="A441" s="6">
        <v>436</v>
      </c>
      <c r="B441" s="6" t="s">
        <v>104</v>
      </c>
      <c r="C441" s="6" t="s">
        <v>228</v>
      </c>
      <c r="D441" s="8">
        <v>3176376.9323</v>
      </c>
      <c r="E441" s="8">
        <v>154354.45259999999</v>
      </c>
      <c r="F441" s="8">
        <f t="shared" si="6"/>
        <v>3330731.3848999999</v>
      </c>
    </row>
    <row r="442" spans="1:6" x14ac:dyDescent="0.35">
      <c r="A442" s="6">
        <v>437</v>
      </c>
      <c r="B442" s="6" t="s">
        <v>104</v>
      </c>
      <c r="C442" s="6" t="s">
        <v>230</v>
      </c>
      <c r="D442" s="8">
        <v>2865283.1764000002</v>
      </c>
      <c r="E442" s="8">
        <v>139237.0067</v>
      </c>
      <c r="F442" s="8">
        <f t="shared" si="6"/>
        <v>3004520.1831</v>
      </c>
    </row>
    <row r="443" spans="1:6" x14ac:dyDescent="0.35">
      <c r="A443" s="6">
        <v>438</v>
      </c>
      <c r="B443" s="6" t="s">
        <v>104</v>
      </c>
      <c r="C443" s="6" t="s">
        <v>232</v>
      </c>
      <c r="D443" s="8">
        <v>2968684.5449999999</v>
      </c>
      <c r="E443" s="8">
        <v>144261.74460000001</v>
      </c>
      <c r="F443" s="8">
        <f t="shared" si="6"/>
        <v>3112946.2895999998</v>
      </c>
    </row>
    <row r="444" spans="1:6" x14ac:dyDescent="0.35">
      <c r="A444" s="6">
        <v>439</v>
      </c>
      <c r="B444" s="6" t="s">
        <v>104</v>
      </c>
      <c r="C444" s="6" t="s">
        <v>234</v>
      </c>
      <c r="D444" s="8">
        <v>3185337.5742000001</v>
      </c>
      <c r="E444" s="8">
        <v>154789.89050000001</v>
      </c>
      <c r="F444" s="8">
        <f t="shared" si="6"/>
        <v>3340127.4647000004</v>
      </c>
    </row>
    <row r="445" spans="1:6" x14ac:dyDescent="0.35">
      <c r="A445" s="6">
        <v>440</v>
      </c>
      <c r="B445" s="6" t="s">
        <v>104</v>
      </c>
      <c r="C445" s="6" t="s">
        <v>236</v>
      </c>
      <c r="D445" s="8">
        <v>3087192.148</v>
      </c>
      <c r="E445" s="8">
        <v>150020.5625</v>
      </c>
      <c r="F445" s="8">
        <f t="shared" si="6"/>
        <v>3237212.7105</v>
      </c>
    </row>
    <row r="446" spans="1:6" x14ac:dyDescent="0.35">
      <c r="A446" s="6">
        <v>441</v>
      </c>
      <c r="B446" s="6" t="s">
        <v>104</v>
      </c>
      <c r="C446" s="6" t="s">
        <v>238</v>
      </c>
      <c r="D446" s="8">
        <v>3025701.6022000001</v>
      </c>
      <c r="E446" s="8">
        <v>147032.4601</v>
      </c>
      <c r="F446" s="8">
        <f t="shared" si="6"/>
        <v>3172734.0622999999</v>
      </c>
    </row>
    <row r="447" spans="1:6" x14ac:dyDescent="0.35">
      <c r="A447" s="6">
        <v>442</v>
      </c>
      <c r="B447" s="6" t="s">
        <v>105</v>
      </c>
      <c r="C447" s="6" t="s">
        <v>242</v>
      </c>
      <c r="D447" s="8">
        <v>2422569.8724000002</v>
      </c>
      <c r="E447" s="8">
        <v>117723.5745</v>
      </c>
      <c r="F447" s="8">
        <f t="shared" si="6"/>
        <v>2540293.4469000003</v>
      </c>
    </row>
    <row r="448" spans="1:6" x14ac:dyDescent="0.35">
      <c r="A448" s="6">
        <v>443</v>
      </c>
      <c r="B448" s="6" t="s">
        <v>105</v>
      </c>
      <c r="C448" s="6" t="s">
        <v>244</v>
      </c>
      <c r="D448" s="8">
        <v>3958383.2390999999</v>
      </c>
      <c r="E448" s="8">
        <v>192355.65900000001</v>
      </c>
      <c r="F448" s="8">
        <f t="shared" si="6"/>
        <v>4150738.8980999999</v>
      </c>
    </row>
    <row r="449" spans="1:6" x14ac:dyDescent="0.35">
      <c r="A449" s="6">
        <v>444</v>
      </c>
      <c r="B449" s="6" t="s">
        <v>105</v>
      </c>
      <c r="C449" s="6" t="s">
        <v>246</v>
      </c>
      <c r="D449" s="8">
        <v>3334113.5630000001</v>
      </c>
      <c r="E449" s="8">
        <v>162019.58549999999</v>
      </c>
      <c r="F449" s="8">
        <f t="shared" si="6"/>
        <v>3496133.1485000001</v>
      </c>
    </row>
    <row r="450" spans="1:6" x14ac:dyDescent="0.35">
      <c r="A450" s="6">
        <v>445</v>
      </c>
      <c r="B450" s="6" t="s">
        <v>105</v>
      </c>
      <c r="C450" s="6" t="s">
        <v>248</v>
      </c>
      <c r="D450" s="8">
        <v>2752872.2327000001</v>
      </c>
      <c r="E450" s="8">
        <v>133774.45300000001</v>
      </c>
      <c r="F450" s="8">
        <f t="shared" si="6"/>
        <v>2886646.6857000003</v>
      </c>
    </row>
    <row r="451" spans="1:6" x14ac:dyDescent="0.35">
      <c r="A451" s="6">
        <v>446</v>
      </c>
      <c r="B451" s="6" t="s">
        <v>105</v>
      </c>
      <c r="C451" s="6" t="s">
        <v>250</v>
      </c>
      <c r="D451" s="8">
        <v>3666289.1836000001</v>
      </c>
      <c r="E451" s="8">
        <v>178161.49410000001</v>
      </c>
      <c r="F451" s="8">
        <f t="shared" si="6"/>
        <v>3844450.6776999999</v>
      </c>
    </row>
    <row r="452" spans="1:6" x14ac:dyDescent="0.35">
      <c r="A452" s="6">
        <v>447</v>
      </c>
      <c r="B452" s="6" t="s">
        <v>105</v>
      </c>
      <c r="C452" s="6" t="s">
        <v>252</v>
      </c>
      <c r="D452" s="8">
        <v>4485483.0330999997</v>
      </c>
      <c r="E452" s="8">
        <v>217969.8106</v>
      </c>
      <c r="F452" s="8">
        <f t="shared" si="6"/>
        <v>4703452.8437000001</v>
      </c>
    </row>
    <row r="453" spans="1:6" x14ac:dyDescent="0.35">
      <c r="A453" s="6">
        <v>448</v>
      </c>
      <c r="B453" s="6" t="s">
        <v>105</v>
      </c>
      <c r="C453" s="6" t="s">
        <v>254</v>
      </c>
      <c r="D453" s="8">
        <v>3055835.4630999998</v>
      </c>
      <c r="E453" s="8">
        <v>148496.79999999999</v>
      </c>
      <c r="F453" s="8">
        <f t="shared" si="6"/>
        <v>3204332.2630999996</v>
      </c>
    </row>
    <row r="454" spans="1:6" x14ac:dyDescent="0.35">
      <c r="A454" s="6">
        <v>449</v>
      </c>
      <c r="B454" s="6" t="s">
        <v>105</v>
      </c>
      <c r="C454" s="6" t="s">
        <v>256</v>
      </c>
      <c r="D454" s="8">
        <v>3246381.3679</v>
      </c>
      <c r="E454" s="8">
        <v>157756.28320000001</v>
      </c>
      <c r="F454" s="8">
        <f t="shared" si="6"/>
        <v>3404137.6510999999</v>
      </c>
    </row>
    <row r="455" spans="1:6" x14ac:dyDescent="0.35">
      <c r="A455" s="6">
        <v>450</v>
      </c>
      <c r="B455" s="6" t="s">
        <v>105</v>
      </c>
      <c r="C455" s="6" t="s">
        <v>258</v>
      </c>
      <c r="D455" s="8">
        <v>4033024.7159000002</v>
      </c>
      <c r="E455" s="8">
        <v>195982.82430000001</v>
      </c>
      <c r="F455" s="8">
        <f t="shared" ref="F455:F518" si="7">D455+E455</f>
        <v>4229007.5402000006</v>
      </c>
    </row>
    <row r="456" spans="1:6" x14ac:dyDescent="0.35">
      <c r="A456" s="6">
        <v>451</v>
      </c>
      <c r="B456" s="6" t="s">
        <v>105</v>
      </c>
      <c r="C456" s="6" t="s">
        <v>260</v>
      </c>
      <c r="D456" s="8">
        <v>2808224.8021</v>
      </c>
      <c r="E456" s="8">
        <v>136464.28349999999</v>
      </c>
      <c r="F456" s="8">
        <f t="shared" si="7"/>
        <v>2944689.0855999999</v>
      </c>
    </row>
    <row r="457" spans="1:6" x14ac:dyDescent="0.35">
      <c r="A457" s="6">
        <v>452</v>
      </c>
      <c r="B457" s="6" t="s">
        <v>105</v>
      </c>
      <c r="C457" s="6" t="s">
        <v>262</v>
      </c>
      <c r="D457" s="8">
        <v>2966218.2954000002</v>
      </c>
      <c r="E457" s="8">
        <v>144141.89850000001</v>
      </c>
      <c r="F457" s="8">
        <f t="shared" si="7"/>
        <v>3110360.1939000003</v>
      </c>
    </row>
    <row r="458" spans="1:6" x14ac:dyDescent="0.35">
      <c r="A458" s="6">
        <v>453</v>
      </c>
      <c r="B458" s="6" t="s">
        <v>105</v>
      </c>
      <c r="C458" s="6" t="s">
        <v>264</v>
      </c>
      <c r="D458" s="8">
        <v>3272383.5271999999</v>
      </c>
      <c r="E458" s="8">
        <v>159019.84520000001</v>
      </c>
      <c r="F458" s="8">
        <f t="shared" si="7"/>
        <v>3431403.3723999998</v>
      </c>
    </row>
    <row r="459" spans="1:6" x14ac:dyDescent="0.35">
      <c r="A459" s="6">
        <v>454</v>
      </c>
      <c r="B459" s="6" t="s">
        <v>105</v>
      </c>
      <c r="C459" s="6" t="s">
        <v>266</v>
      </c>
      <c r="D459" s="8">
        <v>2723337.8873999999</v>
      </c>
      <c r="E459" s="8">
        <v>132339.24619999999</v>
      </c>
      <c r="F459" s="8">
        <f t="shared" si="7"/>
        <v>2855677.1335999998</v>
      </c>
    </row>
    <row r="460" spans="1:6" x14ac:dyDescent="0.35">
      <c r="A460" s="6">
        <v>455</v>
      </c>
      <c r="B460" s="6" t="s">
        <v>105</v>
      </c>
      <c r="C460" s="6" t="s">
        <v>268</v>
      </c>
      <c r="D460" s="8">
        <v>3125208.2042</v>
      </c>
      <c r="E460" s="8">
        <v>151867.9338</v>
      </c>
      <c r="F460" s="8">
        <f t="shared" si="7"/>
        <v>3277076.1380000003</v>
      </c>
    </row>
    <row r="461" spans="1:6" x14ac:dyDescent="0.35">
      <c r="A461" s="6">
        <v>456</v>
      </c>
      <c r="B461" s="6" t="s">
        <v>105</v>
      </c>
      <c r="C461" s="6" t="s">
        <v>270</v>
      </c>
      <c r="D461" s="8">
        <v>3615569.9726999998</v>
      </c>
      <c r="E461" s="8">
        <v>175696.8193</v>
      </c>
      <c r="F461" s="8">
        <f t="shared" si="7"/>
        <v>3791266.7919999999</v>
      </c>
    </row>
    <row r="462" spans="1:6" x14ac:dyDescent="0.35">
      <c r="A462" s="6">
        <v>457</v>
      </c>
      <c r="B462" s="6" t="s">
        <v>105</v>
      </c>
      <c r="C462" s="6" t="s">
        <v>272</v>
      </c>
      <c r="D462" s="8">
        <v>2896772.2102999999</v>
      </c>
      <c r="E462" s="8">
        <v>140767.20060000001</v>
      </c>
      <c r="F462" s="8">
        <f t="shared" si="7"/>
        <v>3037539.4109</v>
      </c>
    </row>
    <row r="463" spans="1:6" x14ac:dyDescent="0.35">
      <c r="A463" s="6">
        <v>458</v>
      </c>
      <c r="B463" s="6" t="s">
        <v>105</v>
      </c>
      <c r="C463" s="6" t="s">
        <v>274</v>
      </c>
      <c r="D463" s="8">
        <v>2854678.6790999998</v>
      </c>
      <c r="E463" s="8">
        <v>138721.68640000001</v>
      </c>
      <c r="F463" s="8">
        <f t="shared" si="7"/>
        <v>2993400.3654999998</v>
      </c>
    </row>
    <row r="464" spans="1:6" x14ac:dyDescent="0.35">
      <c r="A464" s="6">
        <v>459</v>
      </c>
      <c r="B464" s="6" t="s">
        <v>105</v>
      </c>
      <c r="C464" s="6" t="s">
        <v>277</v>
      </c>
      <c r="D464" s="8">
        <v>2962440.7933</v>
      </c>
      <c r="E464" s="8">
        <v>143958.33259999999</v>
      </c>
      <c r="F464" s="8">
        <f t="shared" si="7"/>
        <v>3106399.1258999999</v>
      </c>
    </row>
    <row r="465" spans="1:6" x14ac:dyDescent="0.35">
      <c r="A465" s="6">
        <v>460</v>
      </c>
      <c r="B465" s="6" t="s">
        <v>105</v>
      </c>
      <c r="C465" s="6" t="s">
        <v>279</v>
      </c>
      <c r="D465" s="8">
        <v>3584157.048</v>
      </c>
      <c r="E465" s="8">
        <v>174170.32389999999</v>
      </c>
      <c r="F465" s="8">
        <f t="shared" si="7"/>
        <v>3758327.3719000001</v>
      </c>
    </row>
    <row r="466" spans="1:6" x14ac:dyDescent="0.35">
      <c r="A466" s="6">
        <v>461</v>
      </c>
      <c r="B466" s="6" t="s">
        <v>105</v>
      </c>
      <c r="C466" s="6" t="s">
        <v>281</v>
      </c>
      <c r="D466" s="8">
        <v>2754176.9037000001</v>
      </c>
      <c r="E466" s="8">
        <v>133837.85279999999</v>
      </c>
      <c r="F466" s="8">
        <f t="shared" si="7"/>
        <v>2888014.7565000001</v>
      </c>
    </row>
    <row r="467" spans="1:6" x14ac:dyDescent="0.35">
      <c r="A467" s="6">
        <v>462</v>
      </c>
      <c r="B467" s="6" t="s">
        <v>105</v>
      </c>
      <c r="C467" s="6" t="s">
        <v>283</v>
      </c>
      <c r="D467" s="8">
        <v>3289720.7291999999</v>
      </c>
      <c r="E467" s="8">
        <v>159862.33790000001</v>
      </c>
      <c r="F467" s="8">
        <f t="shared" si="7"/>
        <v>3449583.0671000001</v>
      </c>
    </row>
    <row r="468" spans="1:6" x14ac:dyDescent="0.35">
      <c r="A468" s="6">
        <v>463</v>
      </c>
      <c r="B468" s="6" t="s">
        <v>106</v>
      </c>
      <c r="C468" s="6" t="s">
        <v>287</v>
      </c>
      <c r="D468" s="8">
        <v>3513893.9945999999</v>
      </c>
      <c r="E468" s="8">
        <v>170755.9259</v>
      </c>
      <c r="F468" s="8">
        <f t="shared" si="7"/>
        <v>3684649.9205</v>
      </c>
    </row>
    <row r="469" spans="1:6" x14ac:dyDescent="0.35">
      <c r="A469" s="6">
        <v>464</v>
      </c>
      <c r="B469" s="6" t="s">
        <v>106</v>
      </c>
      <c r="C469" s="6" t="s">
        <v>289</v>
      </c>
      <c r="D469" s="8">
        <v>3107075.2554000001</v>
      </c>
      <c r="E469" s="8">
        <v>150986.77220000001</v>
      </c>
      <c r="F469" s="8">
        <f t="shared" si="7"/>
        <v>3258062.0276000001</v>
      </c>
    </row>
    <row r="470" spans="1:6" x14ac:dyDescent="0.35">
      <c r="A470" s="6">
        <v>465</v>
      </c>
      <c r="B470" s="6" t="s">
        <v>106</v>
      </c>
      <c r="C470" s="6" t="s">
        <v>291</v>
      </c>
      <c r="D470" s="8">
        <v>3921279.5471000001</v>
      </c>
      <c r="E470" s="8">
        <v>190552.62359999999</v>
      </c>
      <c r="F470" s="8">
        <f t="shared" si="7"/>
        <v>4111832.1707000001</v>
      </c>
    </row>
    <row r="471" spans="1:6" x14ac:dyDescent="0.35">
      <c r="A471" s="6">
        <v>466</v>
      </c>
      <c r="B471" s="6" t="s">
        <v>106</v>
      </c>
      <c r="C471" s="6" t="s">
        <v>293</v>
      </c>
      <c r="D471" s="8">
        <v>3104828.9848000002</v>
      </c>
      <c r="E471" s="8">
        <v>150877.6158</v>
      </c>
      <c r="F471" s="8">
        <f t="shared" si="7"/>
        <v>3255706.6006</v>
      </c>
    </row>
    <row r="472" spans="1:6" x14ac:dyDescent="0.35">
      <c r="A472" s="6">
        <v>467</v>
      </c>
      <c r="B472" s="6" t="s">
        <v>106</v>
      </c>
      <c r="C472" s="6" t="s">
        <v>295</v>
      </c>
      <c r="D472" s="8">
        <v>4245265.6078000003</v>
      </c>
      <c r="E472" s="8">
        <v>206296.56460000001</v>
      </c>
      <c r="F472" s="8">
        <f t="shared" si="7"/>
        <v>4451562.1724000005</v>
      </c>
    </row>
    <row r="473" spans="1:6" x14ac:dyDescent="0.35">
      <c r="A473" s="6">
        <v>468</v>
      </c>
      <c r="B473" s="6" t="s">
        <v>106</v>
      </c>
      <c r="C473" s="6" t="s">
        <v>297</v>
      </c>
      <c r="D473" s="8">
        <v>3300725.0795</v>
      </c>
      <c r="E473" s="8">
        <v>160397.0888</v>
      </c>
      <c r="F473" s="8">
        <f t="shared" si="7"/>
        <v>3461122.1683</v>
      </c>
    </row>
    <row r="474" spans="1:6" x14ac:dyDescent="0.35">
      <c r="A474" s="6">
        <v>469</v>
      </c>
      <c r="B474" s="6" t="s">
        <v>106</v>
      </c>
      <c r="C474" s="6" t="s">
        <v>299</v>
      </c>
      <c r="D474" s="8">
        <v>2769608.1036999999</v>
      </c>
      <c r="E474" s="8">
        <v>134587.7243</v>
      </c>
      <c r="F474" s="8">
        <f t="shared" si="7"/>
        <v>2904195.8279999997</v>
      </c>
    </row>
    <row r="475" spans="1:6" x14ac:dyDescent="0.35">
      <c r="A475" s="6">
        <v>470</v>
      </c>
      <c r="B475" s="6" t="s">
        <v>106</v>
      </c>
      <c r="C475" s="6" t="s">
        <v>301</v>
      </c>
      <c r="D475" s="8">
        <v>3245431.3352000001</v>
      </c>
      <c r="E475" s="8">
        <v>157710.11689999999</v>
      </c>
      <c r="F475" s="8">
        <f t="shared" si="7"/>
        <v>3403141.4520999999</v>
      </c>
    </row>
    <row r="476" spans="1:6" x14ac:dyDescent="0.35">
      <c r="A476" s="6">
        <v>471</v>
      </c>
      <c r="B476" s="6" t="s">
        <v>106</v>
      </c>
      <c r="C476" s="6" t="s">
        <v>303</v>
      </c>
      <c r="D476" s="8">
        <v>3182807.1121999999</v>
      </c>
      <c r="E476" s="8">
        <v>154666.924</v>
      </c>
      <c r="F476" s="8">
        <f t="shared" si="7"/>
        <v>3337474.0362</v>
      </c>
    </row>
    <row r="477" spans="1:6" x14ac:dyDescent="0.35">
      <c r="A477" s="6">
        <v>472</v>
      </c>
      <c r="B477" s="6" t="s">
        <v>106</v>
      </c>
      <c r="C477" s="6" t="s">
        <v>305</v>
      </c>
      <c r="D477" s="8">
        <v>3364949.2245</v>
      </c>
      <c r="E477" s="8">
        <v>163518.02910000001</v>
      </c>
      <c r="F477" s="8">
        <f t="shared" si="7"/>
        <v>3528467.2535999999</v>
      </c>
    </row>
    <row r="478" spans="1:6" x14ac:dyDescent="0.35">
      <c r="A478" s="6">
        <v>473</v>
      </c>
      <c r="B478" s="6" t="s">
        <v>106</v>
      </c>
      <c r="C478" s="6" t="s">
        <v>106</v>
      </c>
      <c r="D478" s="8">
        <v>2962126.5183999999</v>
      </c>
      <c r="E478" s="8">
        <v>143943.0606</v>
      </c>
      <c r="F478" s="8">
        <f t="shared" si="7"/>
        <v>3106069.5789999999</v>
      </c>
    </row>
    <row r="479" spans="1:6" x14ac:dyDescent="0.35">
      <c r="A479" s="6">
        <v>474</v>
      </c>
      <c r="B479" s="6" t="s">
        <v>106</v>
      </c>
      <c r="C479" s="6" t="s">
        <v>308</v>
      </c>
      <c r="D479" s="8">
        <v>3781768.4906000001</v>
      </c>
      <c r="E479" s="8">
        <v>183773.15340000001</v>
      </c>
      <c r="F479" s="8">
        <f t="shared" si="7"/>
        <v>3965541.6440000003</v>
      </c>
    </row>
    <row r="480" spans="1:6" x14ac:dyDescent="0.35">
      <c r="A480" s="6">
        <v>475</v>
      </c>
      <c r="B480" s="6" t="s">
        <v>106</v>
      </c>
      <c r="C480" s="6" t="s">
        <v>310</v>
      </c>
      <c r="D480" s="8">
        <v>2496192.9054999999</v>
      </c>
      <c r="E480" s="8">
        <v>121301.2491</v>
      </c>
      <c r="F480" s="8">
        <f t="shared" si="7"/>
        <v>2617494.1546</v>
      </c>
    </row>
    <row r="481" spans="1:6" x14ac:dyDescent="0.35">
      <c r="A481" s="6">
        <v>476</v>
      </c>
      <c r="B481" s="6" t="s">
        <v>106</v>
      </c>
      <c r="C481" s="6" t="s">
        <v>312</v>
      </c>
      <c r="D481" s="8">
        <v>3629089.6793</v>
      </c>
      <c r="E481" s="8">
        <v>176353.8027</v>
      </c>
      <c r="F481" s="8">
        <f t="shared" si="7"/>
        <v>3805443.4819999998</v>
      </c>
    </row>
    <row r="482" spans="1:6" x14ac:dyDescent="0.35">
      <c r="A482" s="6">
        <v>477</v>
      </c>
      <c r="B482" s="6" t="s">
        <v>106</v>
      </c>
      <c r="C482" s="6" t="s">
        <v>314</v>
      </c>
      <c r="D482" s="8">
        <v>2423362.2681</v>
      </c>
      <c r="E482" s="8">
        <v>117762.0806</v>
      </c>
      <c r="F482" s="8">
        <f t="shared" si="7"/>
        <v>2541124.3487</v>
      </c>
    </row>
    <row r="483" spans="1:6" x14ac:dyDescent="0.35">
      <c r="A483" s="6">
        <v>478</v>
      </c>
      <c r="B483" s="6" t="s">
        <v>106</v>
      </c>
      <c r="C483" s="6" t="s">
        <v>316</v>
      </c>
      <c r="D483" s="8">
        <v>3513322.9989</v>
      </c>
      <c r="E483" s="8">
        <v>170728.17860000001</v>
      </c>
      <c r="F483" s="8">
        <f t="shared" si="7"/>
        <v>3684051.1775000002</v>
      </c>
    </row>
    <row r="484" spans="1:6" x14ac:dyDescent="0.35">
      <c r="A484" s="6">
        <v>479</v>
      </c>
      <c r="B484" s="6" t="s">
        <v>106</v>
      </c>
      <c r="C484" s="6" t="s">
        <v>318</v>
      </c>
      <c r="D484" s="8">
        <v>4393979.6194000002</v>
      </c>
      <c r="E484" s="8">
        <v>213523.24780000001</v>
      </c>
      <c r="F484" s="8">
        <f t="shared" si="7"/>
        <v>4607502.8672000002</v>
      </c>
    </row>
    <row r="485" spans="1:6" x14ac:dyDescent="0.35">
      <c r="A485" s="6">
        <v>480</v>
      </c>
      <c r="B485" s="6" t="s">
        <v>106</v>
      </c>
      <c r="C485" s="6" t="s">
        <v>321</v>
      </c>
      <c r="D485" s="8">
        <v>3319108.9822</v>
      </c>
      <c r="E485" s="8">
        <v>161290.4454</v>
      </c>
      <c r="F485" s="8">
        <f t="shared" si="7"/>
        <v>3480399.4276000001</v>
      </c>
    </row>
    <row r="486" spans="1:6" x14ac:dyDescent="0.35">
      <c r="A486" s="6">
        <v>481</v>
      </c>
      <c r="B486" s="6" t="s">
        <v>106</v>
      </c>
      <c r="C486" s="6" t="s">
        <v>322</v>
      </c>
      <c r="D486" s="8">
        <v>3142684.8774000001</v>
      </c>
      <c r="E486" s="8">
        <v>152717.204</v>
      </c>
      <c r="F486" s="8">
        <f t="shared" si="7"/>
        <v>3295402.0814</v>
      </c>
    </row>
    <row r="487" spans="1:6" x14ac:dyDescent="0.35">
      <c r="A487" s="6">
        <v>482</v>
      </c>
      <c r="B487" s="6" t="s">
        <v>106</v>
      </c>
      <c r="C487" s="6" t="s">
        <v>324</v>
      </c>
      <c r="D487" s="8">
        <v>3369717.9877999998</v>
      </c>
      <c r="E487" s="8">
        <v>163749.7647</v>
      </c>
      <c r="F487" s="8">
        <f t="shared" si="7"/>
        <v>3533467.7524999999</v>
      </c>
    </row>
    <row r="488" spans="1:6" x14ac:dyDescent="0.35">
      <c r="A488" s="6">
        <v>483</v>
      </c>
      <c r="B488" s="6" t="s">
        <v>106</v>
      </c>
      <c r="C488" s="6" t="s">
        <v>326</v>
      </c>
      <c r="D488" s="8">
        <v>3297152.6726000002</v>
      </c>
      <c r="E488" s="8">
        <v>160223.48939999999</v>
      </c>
      <c r="F488" s="8">
        <f t="shared" si="7"/>
        <v>3457376.162</v>
      </c>
    </row>
    <row r="489" spans="1:6" x14ac:dyDescent="0.35">
      <c r="A489" s="6">
        <v>484</v>
      </c>
      <c r="B489" s="6" t="s">
        <v>107</v>
      </c>
      <c r="C489" s="6" t="s">
        <v>330</v>
      </c>
      <c r="D489" s="8">
        <v>2847594.1661999999</v>
      </c>
      <c r="E489" s="8">
        <v>138377.41810000001</v>
      </c>
      <c r="F489" s="8">
        <f t="shared" si="7"/>
        <v>2985971.5842999998</v>
      </c>
    </row>
    <row r="490" spans="1:6" x14ac:dyDescent="0.35">
      <c r="A490" s="6">
        <v>485</v>
      </c>
      <c r="B490" s="6" t="s">
        <v>107</v>
      </c>
      <c r="C490" s="6" t="s">
        <v>332</v>
      </c>
      <c r="D490" s="8">
        <v>4682703.5270999996</v>
      </c>
      <c r="E490" s="8">
        <v>227553.6421</v>
      </c>
      <c r="F490" s="8">
        <f t="shared" si="7"/>
        <v>4910257.1691999994</v>
      </c>
    </row>
    <row r="491" spans="1:6" x14ac:dyDescent="0.35">
      <c r="A491" s="6">
        <v>486</v>
      </c>
      <c r="B491" s="6" t="s">
        <v>107</v>
      </c>
      <c r="C491" s="6" t="s">
        <v>334</v>
      </c>
      <c r="D491" s="8">
        <v>3588998.3161999998</v>
      </c>
      <c r="E491" s="8">
        <v>174405.58290000001</v>
      </c>
      <c r="F491" s="8">
        <f t="shared" si="7"/>
        <v>3763403.8990999996</v>
      </c>
    </row>
    <row r="492" spans="1:6" x14ac:dyDescent="0.35">
      <c r="A492" s="6">
        <v>487</v>
      </c>
      <c r="B492" s="6" t="s">
        <v>107</v>
      </c>
      <c r="C492" s="6" t="s">
        <v>97</v>
      </c>
      <c r="D492" s="8">
        <v>2185620.1324999998</v>
      </c>
      <c r="E492" s="8">
        <v>106209.1201</v>
      </c>
      <c r="F492" s="8">
        <f t="shared" si="7"/>
        <v>2291829.2525999998</v>
      </c>
    </row>
    <row r="493" spans="1:6" x14ac:dyDescent="0.35">
      <c r="A493" s="6">
        <v>488</v>
      </c>
      <c r="B493" s="6" t="s">
        <v>107</v>
      </c>
      <c r="C493" s="6" t="s">
        <v>337</v>
      </c>
      <c r="D493" s="8">
        <v>3792279.0170999998</v>
      </c>
      <c r="E493" s="8">
        <v>184283.90719999999</v>
      </c>
      <c r="F493" s="8">
        <f t="shared" si="7"/>
        <v>3976562.9242999996</v>
      </c>
    </row>
    <row r="494" spans="1:6" x14ac:dyDescent="0.35">
      <c r="A494" s="6">
        <v>489</v>
      </c>
      <c r="B494" s="6" t="s">
        <v>107</v>
      </c>
      <c r="C494" s="6" t="s">
        <v>339</v>
      </c>
      <c r="D494" s="8">
        <v>3259415.5844000001</v>
      </c>
      <c r="E494" s="8">
        <v>158389.67449999999</v>
      </c>
      <c r="F494" s="8">
        <f t="shared" si="7"/>
        <v>3417805.2589000002</v>
      </c>
    </row>
    <row r="495" spans="1:6" x14ac:dyDescent="0.35">
      <c r="A495" s="6">
        <v>490</v>
      </c>
      <c r="B495" s="6" t="s">
        <v>107</v>
      </c>
      <c r="C495" s="6" t="s">
        <v>341</v>
      </c>
      <c r="D495" s="8">
        <v>3294543.0191000002</v>
      </c>
      <c r="E495" s="8">
        <v>160096.6746</v>
      </c>
      <c r="F495" s="8">
        <f t="shared" si="7"/>
        <v>3454639.6937000002</v>
      </c>
    </row>
    <row r="496" spans="1:6" x14ac:dyDescent="0.35">
      <c r="A496" s="6">
        <v>491</v>
      </c>
      <c r="B496" s="6" t="s">
        <v>107</v>
      </c>
      <c r="C496" s="6" t="s">
        <v>343</v>
      </c>
      <c r="D496" s="8">
        <v>3884989.0312999999</v>
      </c>
      <c r="E496" s="8">
        <v>188789.1041</v>
      </c>
      <c r="F496" s="8">
        <f t="shared" si="7"/>
        <v>4073778.1354</v>
      </c>
    </row>
    <row r="497" spans="1:6" x14ac:dyDescent="0.35">
      <c r="A497" s="6">
        <v>492</v>
      </c>
      <c r="B497" s="6" t="s">
        <v>107</v>
      </c>
      <c r="C497" s="6" t="s">
        <v>345</v>
      </c>
      <c r="D497" s="8">
        <v>2808592.3654999998</v>
      </c>
      <c r="E497" s="8">
        <v>136482.14499999999</v>
      </c>
      <c r="F497" s="8">
        <f t="shared" si="7"/>
        <v>2945074.5104999999</v>
      </c>
    </row>
    <row r="498" spans="1:6" x14ac:dyDescent="0.35">
      <c r="A498" s="6">
        <v>493</v>
      </c>
      <c r="B498" s="6" t="s">
        <v>107</v>
      </c>
      <c r="C498" s="6" t="s">
        <v>347</v>
      </c>
      <c r="D498" s="8">
        <v>3734942.1943000001</v>
      </c>
      <c r="E498" s="8">
        <v>181497.65289999999</v>
      </c>
      <c r="F498" s="8">
        <f t="shared" si="7"/>
        <v>3916439.8472000002</v>
      </c>
    </row>
    <row r="499" spans="1:6" x14ac:dyDescent="0.35">
      <c r="A499" s="6">
        <v>494</v>
      </c>
      <c r="B499" s="6" t="s">
        <v>107</v>
      </c>
      <c r="C499" s="6" t="s">
        <v>349</v>
      </c>
      <c r="D499" s="8">
        <v>2960798.3125</v>
      </c>
      <c r="E499" s="8">
        <v>143878.5171</v>
      </c>
      <c r="F499" s="8">
        <f t="shared" si="7"/>
        <v>3104676.8295999998</v>
      </c>
    </row>
    <row r="500" spans="1:6" x14ac:dyDescent="0.35">
      <c r="A500" s="6">
        <v>495</v>
      </c>
      <c r="B500" s="6" t="s">
        <v>107</v>
      </c>
      <c r="C500" s="6" t="s">
        <v>351</v>
      </c>
      <c r="D500" s="8">
        <v>2629878.2555999998</v>
      </c>
      <c r="E500" s="8">
        <v>127797.622</v>
      </c>
      <c r="F500" s="8">
        <f t="shared" si="7"/>
        <v>2757675.8775999998</v>
      </c>
    </row>
    <row r="501" spans="1:6" x14ac:dyDescent="0.35">
      <c r="A501" s="6">
        <v>496</v>
      </c>
      <c r="B501" s="6" t="s">
        <v>107</v>
      </c>
      <c r="C501" s="6" t="s">
        <v>353</v>
      </c>
      <c r="D501" s="8">
        <v>2200463.4068999998</v>
      </c>
      <c r="E501" s="8">
        <v>106930.4216</v>
      </c>
      <c r="F501" s="8">
        <f t="shared" si="7"/>
        <v>2307393.8284999998</v>
      </c>
    </row>
    <row r="502" spans="1:6" x14ac:dyDescent="0.35">
      <c r="A502" s="6">
        <v>497</v>
      </c>
      <c r="B502" s="6" t="s">
        <v>107</v>
      </c>
      <c r="C502" s="6" t="s">
        <v>355</v>
      </c>
      <c r="D502" s="8">
        <v>2191132.3832</v>
      </c>
      <c r="E502" s="8">
        <v>106476.9852</v>
      </c>
      <c r="F502" s="8">
        <f t="shared" si="7"/>
        <v>2297609.3684</v>
      </c>
    </row>
    <row r="503" spans="1:6" x14ac:dyDescent="0.35">
      <c r="A503" s="6">
        <v>498</v>
      </c>
      <c r="B503" s="6" t="s">
        <v>107</v>
      </c>
      <c r="C503" s="6" t="s">
        <v>357</v>
      </c>
      <c r="D503" s="8">
        <v>2501908.6724</v>
      </c>
      <c r="E503" s="8">
        <v>121579.0039</v>
      </c>
      <c r="F503" s="8">
        <f t="shared" si="7"/>
        <v>2623487.6762999999</v>
      </c>
    </row>
    <row r="504" spans="1:6" x14ac:dyDescent="0.35">
      <c r="A504" s="6">
        <v>499</v>
      </c>
      <c r="B504" s="6" t="s">
        <v>107</v>
      </c>
      <c r="C504" s="6" t="s">
        <v>359</v>
      </c>
      <c r="D504" s="8">
        <v>3028175.2533999998</v>
      </c>
      <c r="E504" s="8">
        <v>147152.66589999999</v>
      </c>
      <c r="F504" s="8">
        <f t="shared" si="7"/>
        <v>3175327.9192999997</v>
      </c>
    </row>
    <row r="505" spans="1:6" x14ac:dyDescent="0.35">
      <c r="A505" s="6">
        <v>500</v>
      </c>
      <c r="B505" s="6" t="s">
        <v>108</v>
      </c>
      <c r="C505" s="6" t="s">
        <v>364</v>
      </c>
      <c r="D505" s="8">
        <v>4249475.8025000002</v>
      </c>
      <c r="E505" s="8">
        <v>206501.1569</v>
      </c>
      <c r="F505" s="8">
        <f t="shared" si="7"/>
        <v>4455976.9594000001</v>
      </c>
    </row>
    <row r="506" spans="1:6" x14ac:dyDescent="0.35">
      <c r="A506" s="6">
        <v>501</v>
      </c>
      <c r="B506" s="6" t="s">
        <v>108</v>
      </c>
      <c r="C506" s="6" t="s">
        <v>366</v>
      </c>
      <c r="D506" s="8">
        <v>5462139.4954000004</v>
      </c>
      <c r="E506" s="8">
        <v>265429.94420000003</v>
      </c>
      <c r="F506" s="8">
        <f t="shared" si="7"/>
        <v>5727569.4396000002</v>
      </c>
    </row>
    <row r="507" spans="1:6" x14ac:dyDescent="0.35">
      <c r="A507" s="6">
        <v>502</v>
      </c>
      <c r="B507" s="6" t="s">
        <v>108</v>
      </c>
      <c r="C507" s="6" t="s">
        <v>368</v>
      </c>
      <c r="D507" s="8">
        <v>8808741.5428999998</v>
      </c>
      <c r="E507" s="8">
        <v>428056.40130000003</v>
      </c>
      <c r="F507" s="8">
        <f t="shared" si="7"/>
        <v>9236797.9441999998</v>
      </c>
    </row>
    <row r="508" spans="1:6" x14ac:dyDescent="0.35">
      <c r="A508" s="6">
        <v>503</v>
      </c>
      <c r="B508" s="6" t="s">
        <v>108</v>
      </c>
      <c r="C508" s="6" t="s">
        <v>370</v>
      </c>
      <c r="D508" s="8">
        <v>3442839.4265999999</v>
      </c>
      <c r="E508" s="8">
        <v>167303.06460000001</v>
      </c>
      <c r="F508" s="8">
        <f t="shared" si="7"/>
        <v>3610142.4912</v>
      </c>
    </row>
    <row r="509" spans="1:6" x14ac:dyDescent="0.35">
      <c r="A509" s="6">
        <v>504</v>
      </c>
      <c r="B509" s="6" t="s">
        <v>108</v>
      </c>
      <c r="C509" s="6" t="s">
        <v>372</v>
      </c>
      <c r="D509" s="8">
        <v>2894553.7019000002</v>
      </c>
      <c r="E509" s="8">
        <v>140659.3933</v>
      </c>
      <c r="F509" s="8">
        <f t="shared" si="7"/>
        <v>3035213.0952000003</v>
      </c>
    </row>
    <row r="510" spans="1:6" x14ac:dyDescent="0.35">
      <c r="A510" s="6">
        <v>505</v>
      </c>
      <c r="B510" s="6" t="s">
        <v>108</v>
      </c>
      <c r="C510" s="6" t="s">
        <v>374</v>
      </c>
      <c r="D510" s="8">
        <v>3236004.2489</v>
      </c>
      <c r="E510" s="8">
        <v>157252.0123</v>
      </c>
      <c r="F510" s="8">
        <f t="shared" si="7"/>
        <v>3393256.2612000001</v>
      </c>
    </row>
    <row r="511" spans="1:6" x14ac:dyDescent="0.35">
      <c r="A511" s="6">
        <v>506</v>
      </c>
      <c r="B511" s="6" t="s">
        <v>108</v>
      </c>
      <c r="C511" s="6" t="s">
        <v>376</v>
      </c>
      <c r="D511" s="8">
        <v>2971146.29</v>
      </c>
      <c r="E511" s="8">
        <v>144381.3719</v>
      </c>
      <c r="F511" s="8">
        <f t="shared" si="7"/>
        <v>3115527.6619000002</v>
      </c>
    </row>
    <row r="512" spans="1:6" x14ac:dyDescent="0.35">
      <c r="A512" s="6">
        <v>507</v>
      </c>
      <c r="B512" s="6" t="s">
        <v>108</v>
      </c>
      <c r="C512" s="6" t="s">
        <v>378</v>
      </c>
      <c r="D512" s="8">
        <v>3584371.9142999998</v>
      </c>
      <c r="E512" s="8">
        <v>174180.76519999999</v>
      </c>
      <c r="F512" s="8">
        <f t="shared" si="7"/>
        <v>3758552.6794999996</v>
      </c>
    </row>
    <row r="513" spans="1:6" x14ac:dyDescent="0.35">
      <c r="A513" s="6">
        <v>508</v>
      </c>
      <c r="B513" s="6" t="s">
        <v>108</v>
      </c>
      <c r="C513" s="6" t="s">
        <v>381</v>
      </c>
      <c r="D513" s="8">
        <v>2393416.2179</v>
      </c>
      <c r="E513" s="8">
        <v>116306.86719999999</v>
      </c>
      <c r="F513" s="8">
        <f t="shared" si="7"/>
        <v>2509723.0851000003</v>
      </c>
    </row>
    <row r="514" spans="1:6" x14ac:dyDescent="0.35">
      <c r="A514" s="6">
        <v>509</v>
      </c>
      <c r="B514" s="6" t="s">
        <v>108</v>
      </c>
      <c r="C514" s="6" t="s">
        <v>383</v>
      </c>
      <c r="D514" s="8">
        <v>4081015.6268000002</v>
      </c>
      <c r="E514" s="8">
        <v>198314.91870000001</v>
      </c>
      <c r="F514" s="8">
        <f t="shared" si="7"/>
        <v>4279330.5455</v>
      </c>
    </row>
    <row r="515" spans="1:6" x14ac:dyDescent="0.35">
      <c r="A515" s="6">
        <v>510</v>
      </c>
      <c r="B515" s="6" t="s">
        <v>108</v>
      </c>
      <c r="C515" s="6" t="s">
        <v>385</v>
      </c>
      <c r="D515" s="8">
        <v>3527836.1219000001</v>
      </c>
      <c r="E515" s="8">
        <v>171433.43659999999</v>
      </c>
      <c r="F515" s="8">
        <f t="shared" si="7"/>
        <v>3699269.5585000003</v>
      </c>
    </row>
    <row r="516" spans="1:6" x14ac:dyDescent="0.35">
      <c r="A516" s="6">
        <v>511</v>
      </c>
      <c r="B516" s="6" t="s">
        <v>108</v>
      </c>
      <c r="C516" s="6" t="s">
        <v>387</v>
      </c>
      <c r="D516" s="8">
        <v>4850599.6897</v>
      </c>
      <c r="E516" s="8">
        <v>235712.4724</v>
      </c>
      <c r="F516" s="8">
        <f t="shared" si="7"/>
        <v>5086312.1621000003</v>
      </c>
    </row>
    <row r="517" spans="1:6" x14ac:dyDescent="0.35">
      <c r="A517" s="6">
        <v>512</v>
      </c>
      <c r="B517" s="6" t="s">
        <v>108</v>
      </c>
      <c r="C517" s="6" t="s">
        <v>389</v>
      </c>
      <c r="D517" s="8">
        <v>5248035.4447999997</v>
      </c>
      <c r="E517" s="8">
        <v>255025.66459999999</v>
      </c>
      <c r="F517" s="8">
        <f t="shared" si="7"/>
        <v>5503061.1093999995</v>
      </c>
    </row>
    <row r="518" spans="1:6" x14ac:dyDescent="0.35">
      <c r="A518" s="6">
        <v>513</v>
      </c>
      <c r="B518" s="6" t="s">
        <v>108</v>
      </c>
      <c r="C518" s="6" t="s">
        <v>391</v>
      </c>
      <c r="D518" s="8">
        <v>2825098.6246000002</v>
      </c>
      <c r="E518" s="8">
        <v>137284.2585</v>
      </c>
      <c r="F518" s="8">
        <f t="shared" si="7"/>
        <v>2962382.8831000002</v>
      </c>
    </row>
    <row r="519" spans="1:6" x14ac:dyDescent="0.35">
      <c r="A519" s="6">
        <v>514</v>
      </c>
      <c r="B519" s="6" t="s">
        <v>108</v>
      </c>
      <c r="C519" s="6" t="s">
        <v>393</v>
      </c>
      <c r="D519" s="8">
        <v>3408935.2075999998</v>
      </c>
      <c r="E519" s="8">
        <v>165655.50599999999</v>
      </c>
      <c r="F519" s="8">
        <f t="shared" ref="F519:F582" si="8">D519+E519</f>
        <v>3574590.7135999999</v>
      </c>
    </row>
    <row r="520" spans="1:6" x14ac:dyDescent="0.35">
      <c r="A520" s="6">
        <v>515</v>
      </c>
      <c r="B520" s="6" t="s">
        <v>108</v>
      </c>
      <c r="C520" s="6" t="s">
        <v>395</v>
      </c>
      <c r="D520" s="8">
        <v>5103432.1187000005</v>
      </c>
      <c r="E520" s="8">
        <v>247998.73809999999</v>
      </c>
      <c r="F520" s="8">
        <f t="shared" si="8"/>
        <v>5351430.8568000002</v>
      </c>
    </row>
    <row r="521" spans="1:6" x14ac:dyDescent="0.35">
      <c r="A521" s="6">
        <v>516</v>
      </c>
      <c r="B521" s="6" t="s">
        <v>108</v>
      </c>
      <c r="C521" s="6" t="s">
        <v>397</v>
      </c>
      <c r="D521" s="8">
        <v>4951957.1703000003</v>
      </c>
      <c r="E521" s="8">
        <v>240637.88860000001</v>
      </c>
      <c r="F521" s="8">
        <f t="shared" si="8"/>
        <v>5192595.0589000005</v>
      </c>
    </row>
    <row r="522" spans="1:6" x14ac:dyDescent="0.35">
      <c r="A522" s="6">
        <v>517</v>
      </c>
      <c r="B522" s="6" t="s">
        <v>108</v>
      </c>
      <c r="C522" s="6" t="s">
        <v>399</v>
      </c>
      <c r="D522" s="8">
        <v>5056362.3941000002</v>
      </c>
      <c r="E522" s="8">
        <v>245711.40830000001</v>
      </c>
      <c r="F522" s="8">
        <f t="shared" si="8"/>
        <v>5302073.8024000004</v>
      </c>
    </row>
    <row r="523" spans="1:6" x14ac:dyDescent="0.35">
      <c r="A523" s="6">
        <v>518</v>
      </c>
      <c r="B523" s="6" t="s">
        <v>108</v>
      </c>
      <c r="C523" s="6" t="s">
        <v>401</v>
      </c>
      <c r="D523" s="8">
        <v>3910623.5184999998</v>
      </c>
      <c r="E523" s="8">
        <v>190034.79920000001</v>
      </c>
      <c r="F523" s="8">
        <f t="shared" si="8"/>
        <v>4100658.3176999995</v>
      </c>
    </row>
    <row r="524" spans="1:6" x14ac:dyDescent="0.35">
      <c r="A524" s="6">
        <v>519</v>
      </c>
      <c r="B524" s="6" t="s">
        <v>108</v>
      </c>
      <c r="C524" s="6" t="s">
        <v>403</v>
      </c>
      <c r="D524" s="8">
        <v>4473255.7052999996</v>
      </c>
      <c r="E524" s="8">
        <v>217375.62969999999</v>
      </c>
      <c r="F524" s="8">
        <f t="shared" si="8"/>
        <v>4690631.335</v>
      </c>
    </row>
    <row r="525" spans="1:6" x14ac:dyDescent="0.35">
      <c r="A525" s="6">
        <v>520</v>
      </c>
      <c r="B525" s="6" t="s">
        <v>109</v>
      </c>
      <c r="C525" s="6" t="s">
        <v>407</v>
      </c>
      <c r="D525" s="8">
        <v>2926856.9841999998</v>
      </c>
      <c r="E525" s="8">
        <v>142229.15520000001</v>
      </c>
      <c r="F525" s="8">
        <f t="shared" si="8"/>
        <v>3069086.1393999998</v>
      </c>
    </row>
    <row r="526" spans="1:6" x14ac:dyDescent="0.35">
      <c r="A526" s="6">
        <v>521</v>
      </c>
      <c r="B526" s="6" t="s">
        <v>109</v>
      </c>
      <c r="C526" s="6" t="s">
        <v>409</v>
      </c>
      <c r="D526" s="8">
        <v>3299096.2949999999</v>
      </c>
      <c r="E526" s="8">
        <v>160317.9388</v>
      </c>
      <c r="F526" s="8">
        <f t="shared" si="8"/>
        <v>3459414.2338</v>
      </c>
    </row>
    <row r="527" spans="1:6" x14ac:dyDescent="0.35">
      <c r="A527" s="6">
        <v>522</v>
      </c>
      <c r="B527" s="6" t="s">
        <v>109</v>
      </c>
      <c r="C527" s="6" t="s">
        <v>411</v>
      </c>
      <c r="D527" s="8">
        <v>3377981.7463000002</v>
      </c>
      <c r="E527" s="8">
        <v>164151.33799999999</v>
      </c>
      <c r="F527" s="8">
        <f t="shared" si="8"/>
        <v>3542133.0843000002</v>
      </c>
    </row>
    <row r="528" spans="1:6" x14ac:dyDescent="0.35">
      <c r="A528" s="6">
        <v>523</v>
      </c>
      <c r="B528" s="6" t="s">
        <v>109</v>
      </c>
      <c r="C528" s="6" t="s">
        <v>413</v>
      </c>
      <c r="D528" s="8">
        <v>3985558.1268000002</v>
      </c>
      <c r="E528" s="8">
        <v>193676.20910000001</v>
      </c>
      <c r="F528" s="8">
        <f t="shared" si="8"/>
        <v>4179234.3359000003</v>
      </c>
    </row>
    <row r="529" spans="1:6" x14ac:dyDescent="0.35">
      <c r="A529" s="6">
        <v>524</v>
      </c>
      <c r="B529" s="6" t="s">
        <v>109</v>
      </c>
      <c r="C529" s="6" t="s">
        <v>415</v>
      </c>
      <c r="D529" s="8">
        <v>2845860.0183999999</v>
      </c>
      <c r="E529" s="8">
        <v>138293.14799999999</v>
      </c>
      <c r="F529" s="8">
        <f t="shared" si="8"/>
        <v>2984153.1664</v>
      </c>
    </row>
    <row r="530" spans="1:6" x14ac:dyDescent="0.35">
      <c r="A530" s="6">
        <v>525</v>
      </c>
      <c r="B530" s="6" t="s">
        <v>109</v>
      </c>
      <c r="C530" s="6" t="s">
        <v>417</v>
      </c>
      <c r="D530" s="8">
        <v>2676059.8184000002</v>
      </c>
      <c r="E530" s="8">
        <v>130041.792</v>
      </c>
      <c r="F530" s="8">
        <f t="shared" si="8"/>
        <v>2806101.6104000001</v>
      </c>
    </row>
    <row r="531" spans="1:6" x14ac:dyDescent="0.35">
      <c r="A531" s="6">
        <v>526</v>
      </c>
      <c r="B531" s="6" t="s">
        <v>109</v>
      </c>
      <c r="C531" s="6" t="s">
        <v>419</v>
      </c>
      <c r="D531" s="8">
        <v>3057638.6992000001</v>
      </c>
      <c r="E531" s="8">
        <v>148584.42739999999</v>
      </c>
      <c r="F531" s="8">
        <f t="shared" si="8"/>
        <v>3206223.1266000001</v>
      </c>
    </row>
    <row r="532" spans="1:6" x14ac:dyDescent="0.35">
      <c r="A532" s="6">
        <v>527</v>
      </c>
      <c r="B532" s="6" t="s">
        <v>109</v>
      </c>
      <c r="C532" s="6" t="s">
        <v>421</v>
      </c>
      <c r="D532" s="8">
        <v>4784467.2352999998</v>
      </c>
      <c r="E532" s="8">
        <v>232498.79870000001</v>
      </c>
      <c r="F532" s="8">
        <f t="shared" si="8"/>
        <v>5016966.034</v>
      </c>
    </row>
    <row r="533" spans="1:6" x14ac:dyDescent="0.35">
      <c r="A533" s="6">
        <v>528</v>
      </c>
      <c r="B533" s="6" t="s">
        <v>109</v>
      </c>
      <c r="C533" s="6" t="s">
        <v>423</v>
      </c>
      <c r="D533" s="8">
        <v>4433978.9287999999</v>
      </c>
      <c r="E533" s="8">
        <v>215466.99429999999</v>
      </c>
      <c r="F533" s="8">
        <f t="shared" si="8"/>
        <v>4649445.9231000002</v>
      </c>
    </row>
    <row r="534" spans="1:6" x14ac:dyDescent="0.35">
      <c r="A534" s="6">
        <v>529</v>
      </c>
      <c r="B534" s="6" t="s">
        <v>109</v>
      </c>
      <c r="C534" s="6" t="s">
        <v>425</v>
      </c>
      <c r="D534" s="8">
        <v>3391926.3730000001</v>
      </c>
      <c r="E534" s="8">
        <v>164828.97010000001</v>
      </c>
      <c r="F534" s="8">
        <f t="shared" si="8"/>
        <v>3556755.3431000002</v>
      </c>
    </row>
    <row r="535" spans="1:6" x14ac:dyDescent="0.35">
      <c r="A535" s="6">
        <v>530</v>
      </c>
      <c r="B535" s="6" t="s">
        <v>109</v>
      </c>
      <c r="C535" s="6" t="s">
        <v>406</v>
      </c>
      <c r="D535" s="8">
        <v>3246729.0175000001</v>
      </c>
      <c r="E535" s="8">
        <v>157773.1771</v>
      </c>
      <c r="F535" s="8">
        <f t="shared" si="8"/>
        <v>3404502.1946</v>
      </c>
    </row>
    <row r="536" spans="1:6" x14ac:dyDescent="0.35">
      <c r="A536" s="6">
        <v>531</v>
      </c>
      <c r="B536" s="6" t="s">
        <v>109</v>
      </c>
      <c r="C536" s="6" t="s">
        <v>429</v>
      </c>
      <c r="D536" s="8">
        <v>3449416.5443000002</v>
      </c>
      <c r="E536" s="8">
        <v>167622.67629999999</v>
      </c>
      <c r="F536" s="8">
        <f t="shared" si="8"/>
        <v>3617039.2206000001</v>
      </c>
    </row>
    <row r="537" spans="1:6" x14ac:dyDescent="0.35">
      <c r="A537" s="6">
        <v>532</v>
      </c>
      <c r="B537" s="6" t="s">
        <v>109</v>
      </c>
      <c r="C537" s="6" t="s">
        <v>431</v>
      </c>
      <c r="D537" s="8">
        <v>2769071.6214999999</v>
      </c>
      <c r="E537" s="8">
        <v>134561.65419999999</v>
      </c>
      <c r="F537" s="8">
        <f t="shared" si="8"/>
        <v>2903633.2757000001</v>
      </c>
    </row>
    <row r="538" spans="1:6" x14ac:dyDescent="0.35">
      <c r="A538" s="6">
        <v>533</v>
      </c>
      <c r="B538" s="6" t="s">
        <v>110</v>
      </c>
      <c r="C538" s="6" t="s">
        <v>435</v>
      </c>
      <c r="D538" s="8">
        <v>3044800.0388000002</v>
      </c>
      <c r="E538" s="8">
        <v>147960.53909999999</v>
      </c>
      <c r="F538" s="8">
        <f t="shared" si="8"/>
        <v>3192760.5779000004</v>
      </c>
    </row>
    <row r="539" spans="1:6" x14ac:dyDescent="0.35">
      <c r="A539" s="6">
        <v>534</v>
      </c>
      <c r="B539" s="6" t="s">
        <v>110</v>
      </c>
      <c r="C539" s="6" t="s">
        <v>437</v>
      </c>
      <c r="D539" s="8">
        <v>2614168.4383</v>
      </c>
      <c r="E539" s="8">
        <v>127034.2113</v>
      </c>
      <c r="F539" s="8">
        <f t="shared" si="8"/>
        <v>2741202.6496000001</v>
      </c>
    </row>
    <row r="540" spans="1:6" x14ac:dyDescent="0.35">
      <c r="A540" s="6">
        <v>535</v>
      </c>
      <c r="B540" s="6" t="s">
        <v>110</v>
      </c>
      <c r="C540" s="6" t="s">
        <v>439</v>
      </c>
      <c r="D540" s="8">
        <v>2993765.5750000002</v>
      </c>
      <c r="E540" s="8">
        <v>145480.5448</v>
      </c>
      <c r="F540" s="8">
        <f t="shared" si="8"/>
        <v>3139246.1198</v>
      </c>
    </row>
    <row r="541" spans="1:6" x14ac:dyDescent="0.35">
      <c r="A541" s="6">
        <v>536</v>
      </c>
      <c r="B541" s="6" t="s">
        <v>110</v>
      </c>
      <c r="C541" s="6" t="s">
        <v>441</v>
      </c>
      <c r="D541" s="8">
        <v>4873410.5810000002</v>
      </c>
      <c r="E541" s="8">
        <v>236820.95619999999</v>
      </c>
      <c r="F541" s="8">
        <f t="shared" si="8"/>
        <v>5110231.5372000001</v>
      </c>
    </row>
    <row r="542" spans="1:6" x14ac:dyDescent="0.35">
      <c r="A542" s="6">
        <v>537</v>
      </c>
      <c r="B542" s="6" t="s">
        <v>110</v>
      </c>
      <c r="C542" s="6" t="s">
        <v>443</v>
      </c>
      <c r="D542" s="8">
        <v>2925292.4909999999</v>
      </c>
      <c r="E542" s="8">
        <v>142153.12940000001</v>
      </c>
      <c r="F542" s="8">
        <f t="shared" si="8"/>
        <v>3067445.6203999999</v>
      </c>
    </row>
    <row r="543" spans="1:6" x14ac:dyDescent="0.35">
      <c r="A543" s="6">
        <v>538</v>
      </c>
      <c r="B543" s="6" t="s">
        <v>110</v>
      </c>
      <c r="C543" s="6" t="s">
        <v>445</v>
      </c>
      <c r="D543" s="8">
        <v>3080952.9841</v>
      </c>
      <c r="E543" s="8">
        <v>149717.37340000001</v>
      </c>
      <c r="F543" s="8">
        <f t="shared" si="8"/>
        <v>3230670.3574999999</v>
      </c>
    </row>
    <row r="544" spans="1:6" x14ac:dyDescent="0.35">
      <c r="A544" s="6">
        <v>539</v>
      </c>
      <c r="B544" s="6" t="s">
        <v>110</v>
      </c>
      <c r="C544" s="6" t="s">
        <v>447</v>
      </c>
      <c r="D544" s="8">
        <v>2918240.7089999998</v>
      </c>
      <c r="E544" s="8">
        <v>141810.4516</v>
      </c>
      <c r="F544" s="8">
        <f t="shared" si="8"/>
        <v>3060051.1605999996</v>
      </c>
    </row>
    <row r="545" spans="1:6" x14ac:dyDescent="0.35">
      <c r="A545" s="6">
        <v>540</v>
      </c>
      <c r="B545" s="6" t="s">
        <v>110</v>
      </c>
      <c r="C545" s="6" t="s">
        <v>449</v>
      </c>
      <c r="D545" s="8">
        <v>2607632.9662000001</v>
      </c>
      <c r="E545" s="8">
        <v>126716.62330000001</v>
      </c>
      <c r="F545" s="8">
        <f t="shared" si="8"/>
        <v>2734349.5895000002</v>
      </c>
    </row>
    <row r="546" spans="1:6" x14ac:dyDescent="0.35">
      <c r="A546" s="6">
        <v>541</v>
      </c>
      <c r="B546" s="6" t="s">
        <v>110</v>
      </c>
      <c r="C546" s="6" t="s">
        <v>451</v>
      </c>
      <c r="D546" s="8">
        <v>2813786.0836999998</v>
      </c>
      <c r="E546" s="8">
        <v>136734.5312</v>
      </c>
      <c r="F546" s="8">
        <f t="shared" si="8"/>
        <v>2950520.6148999999</v>
      </c>
    </row>
    <row r="547" spans="1:6" x14ac:dyDescent="0.35">
      <c r="A547" s="6">
        <v>542</v>
      </c>
      <c r="B547" s="6" t="s">
        <v>110</v>
      </c>
      <c r="C547" s="6" t="s">
        <v>453</v>
      </c>
      <c r="D547" s="8">
        <v>3098768.8909999998</v>
      </c>
      <c r="E547" s="8">
        <v>150583.12849999999</v>
      </c>
      <c r="F547" s="8">
        <f t="shared" si="8"/>
        <v>3249352.0194999999</v>
      </c>
    </row>
    <row r="548" spans="1:6" x14ac:dyDescent="0.35">
      <c r="A548" s="6">
        <v>543</v>
      </c>
      <c r="B548" s="6" t="s">
        <v>110</v>
      </c>
      <c r="C548" s="6" t="s">
        <v>455</v>
      </c>
      <c r="D548" s="8">
        <v>3026861.0480999998</v>
      </c>
      <c r="E548" s="8">
        <v>147088.8028</v>
      </c>
      <c r="F548" s="8">
        <f t="shared" si="8"/>
        <v>3173949.8509</v>
      </c>
    </row>
    <row r="549" spans="1:6" x14ac:dyDescent="0.35">
      <c r="A549" s="6">
        <v>544</v>
      </c>
      <c r="B549" s="6" t="s">
        <v>110</v>
      </c>
      <c r="C549" s="6" t="s">
        <v>457</v>
      </c>
      <c r="D549" s="8">
        <v>3522118.5554</v>
      </c>
      <c r="E549" s="8">
        <v>171155.5943</v>
      </c>
      <c r="F549" s="8">
        <f t="shared" si="8"/>
        <v>3693274.1497</v>
      </c>
    </row>
    <row r="550" spans="1:6" x14ac:dyDescent="0.35">
      <c r="A550" s="6">
        <v>545</v>
      </c>
      <c r="B550" s="6" t="s">
        <v>110</v>
      </c>
      <c r="C550" s="6" t="s">
        <v>459</v>
      </c>
      <c r="D550" s="8">
        <v>3607956.3306999998</v>
      </c>
      <c r="E550" s="8">
        <v>175326.8382</v>
      </c>
      <c r="F550" s="8">
        <f t="shared" si="8"/>
        <v>3783283.1688999999</v>
      </c>
    </row>
    <row r="551" spans="1:6" x14ac:dyDescent="0.35">
      <c r="A551" s="6">
        <v>546</v>
      </c>
      <c r="B551" s="6" t="s">
        <v>110</v>
      </c>
      <c r="C551" s="6" t="s">
        <v>461</v>
      </c>
      <c r="D551" s="8">
        <v>3994965.2064999999</v>
      </c>
      <c r="E551" s="8">
        <v>194133.3414</v>
      </c>
      <c r="F551" s="8">
        <f t="shared" si="8"/>
        <v>4189098.5478999997</v>
      </c>
    </row>
    <row r="552" spans="1:6" x14ac:dyDescent="0.35">
      <c r="A552" s="6">
        <v>547</v>
      </c>
      <c r="B552" s="6" t="s">
        <v>110</v>
      </c>
      <c r="C552" s="6" t="s">
        <v>463</v>
      </c>
      <c r="D552" s="8">
        <v>4713810.5558000002</v>
      </c>
      <c r="E552" s="8">
        <v>229065.2726</v>
      </c>
      <c r="F552" s="8">
        <f t="shared" si="8"/>
        <v>4942875.8284</v>
      </c>
    </row>
    <row r="553" spans="1:6" x14ac:dyDescent="0.35">
      <c r="A553" s="6">
        <v>548</v>
      </c>
      <c r="B553" s="6" t="s">
        <v>110</v>
      </c>
      <c r="C553" s="6" t="s">
        <v>465</v>
      </c>
      <c r="D553" s="8">
        <v>2985408.0362999998</v>
      </c>
      <c r="E553" s="8">
        <v>145074.4143</v>
      </c>
      <c r="F553" s="8">
        <f t="shared" si="8"/>
        <v>3130482.4505999996</v>
      </c>
    </row>
    <row r="554" spans="1:6" x14ac:dyDescent="0.35">
      <c r="A554" s="6">
        <v>549</v>
      </c>
      <c r="B554" s="6" t="s">
        <v>110</v>
      </c>
      <c r="C554" s="6" t="s">
        <v>467</v>
      </c>
      <c r="D554" s="8">
        <v>4052096.9755000002</v>
      </c>
      <c r="E554" s="8">
        <v>196909.63130000001</v>
      </c>
      <c r="F554" s="8">
        <f t="shared" si="8"/>
        <v>4249006.6068000002</v>
      </c>
    </row>
    <row r="555" spans="1:6" x14ac:dyDescent="0.35">
      <c r="A555" s="6">
        <v>550</v>
      </c>
      <c r="B555" s="6" t="s">
        <v>110</v>
      </c>
      <c r="C555" s="6" t="s">
        <v>469</v>
      </c>
      <c r="D555" s="8">
        <v>2737104.4446</v>
      </c>
      <c r="E555" s="8">
        <v>133008.22519999999</v>
      </c>
      <c r="F555" s="8">
        <f t="shared" si="8"/>
        <v>2870112.6698000003</v>
      </c>
    </row>
    <row r="556" spans="1:6" x14ac:dyDescent="0.35">
      <c r="A556" s="6">
        <v>551</v>
      </c>
      <c r="B556" s="6" t="s">
        <v>110</v>
      </c>
      <c r="C556" s="6" t="s">
        <v>471</v>
      </c>
      <c r="D556" s="8">
        <v>3150091.9668000001</v>
      </c>
      <c r="E556" s="8">
        <v>153077.14780000001</v>
      </c>
      <c r="F556" s="8">
        <f t="shared" si="8"/>
        <v>3303169.1146</v>
      </c>
    </row>
    <row r="557" spans="1:6" x14ac:dyDescent="0.35">
      <c r="A557" s="6">
        <v>552</v>
      </c>
      <c r="B557" s="6" t="s">
        <v>110</v>
      </c>
      <c r="C557" s="6" t="s">
        <v>473</v>
      </c>
      <c r="D557" s="8">
        <v>3633278.2941000001</v>
      </c>
      <c r="E557" s="8">
        <v>176557.34640000001</v>
      </c>
      <c r="F557" s="8">
        <f t="shared" si="8"/>
        <v>3809835.6405000002</v>
      </c>
    </row>
    <row r="558" spans="1:6" x14ac:dyDescent="0.35">
      <c r="A558" s="6">
        <v>553</v>
      </c>
      <c r="B558" s="6" t="s">
        <v>110</v>
      </c>
      <c r="C558" s="6" t="s">
        <v>475</v>
      </c>
      <c r="D558" s="8">
        <v>3417935.7143000001</v>
      </c>
      <c r="E558" s="8">
        <v>166092.8811</v>
      </c>
      <c r="F558" s="8">
        <f t="shared" si="8"/>
        <v>3584028.5954</v>
      </c>
    </row>
    <row r="559" spans="1:6" x14ac:dyDescent="0.35">
      <c r="A559" s="6">
        <v>554</v>
      </c>
      <c r="B559" s="6" t="s">
        <v>110</v>
      </c>
      <c r="C559" s="6" t="s">
        <v>477</v>
      </c>
      <c r="D559" s="8">
        <v>4040523.7042999999</v>
      </c>
      <c r="E559" s="8">
        <v>196347.23389999999</v>
      </c>
      <c r="F559" s="8">
        <f t="shared" si="8"/>
        <v>4236870.9381999997</v>
      </c>
    </row>
    <row r="560" spans="1:6" x14ac:dyDescent="0.35">
      <c r="A560" s="6">
        <v>555</v>
      </c>
      <c r="B560" s="6" t="s">
        <v>110</v>
      </c>
      <c r="C560" s="6" t="s">
        <v>479</v>
      </c>
      <c r="D560" s="8">
        <v>2954936.4451000001</v>
      </c>
      <c r="E560" s="8">
        <v>143593.66260000001</v>
      </c>
      <c r="F560" s="8">
        <f t="shared" si="8"/>
        <v>3098530.1077000001</v>
      </c>
    </row>
    <row r="561" spans="1:6" x14ac:dyDescent="0.35">
      <c r="A561" s="6">
        <v>556</v>
      </c>
      <c r="B561" s="6" t="s">
        <v>110</v>
      </c>
      <c r="C561" s="6" t="s">
        <v>481</v>
      </c>
      <c r="D561" s="8">
        <v>2404849.2370000002</v>
      </c>
      <c r="E561" s="8">
        <v>116862.4491</v>
      </c>
      <c r="F561" s="8">
        <f t="shared" si="8"/>
        <v>2521711.6861</v>
      </c>
    </row>
    <row r="562" spans="1:6" x14ac:dyDescent="0.35">
      <c r="A562" s="6">
        <v>557</v>
      </c>
      <c r="B562" s="6" t="s">
        <v>110</v>
      </c>
      <c r="C562" s="6" t="s">
        <v>483</v>
      </c>
      <c r="D562" s="8">
        <v>2680663.0702</v>
      </c>
      <c r="E562" s="8">
        <v>130265.4847</v>
      </c>
      <c r="F562" s="8">
        <f t="shared" si="8"/>
        <v>2810928.5548999999</v>
      </c>
    </row>
    <row r="563" spans="1:6" x14ac:dyDescent="0.35">
      <c r="A563" s="6">
        <v>558</v>
      </c>
      <c r="B563" s="6" t="s">
        <v>111</v>
      </c>
      <c r="C563" s="6" t="s">
        <v>488</v>
      </c>
      <c r="D563" s="8">
        <v>3009619.9678000002</v>
      </c>
      <c r="E563" s="8">
        <v>146250.9811</v>
      </c>
      <c r="F563" s="8">
        <f t="shared" si="8"/>
        <v>3155870.9489000002</v>
      </c>
    </row>
    <row r="564" spans="1:6" x14ac:dyDescent="0.35">
      <c r="A564" s="6">
        <v>559</v>
      </c>
      <c r="B564" s="6" t="s">
        <v>111</v>
      </c>
      <c r="C564" s="6" t="s">
        <v>490</v>
      </c>
      <c r="D564" s="8">
        <v>3106972.1118999999</v>
      </c>
      <c r="E564" s="8">
        <v>150981.76000000001</v>
      </c>
      <c r="F564" s="8">
        <f t="shared" si="8"/>
        <v>3257953.8718999997</v>
      </c>
    </row>
    <row r="565" spans="1:6" x14ac:dyDescent="0.35">
      <c r="A565" s="6">
        <v>560</v>
      </c>
      <c r="B565" s="6" t="s">
        <v>111</v>
      </c>
      <c r="C565" s="6" t="s">
        <v>492</v>
      </c>
      <c r="D565" s="8">
        <v>4775518.9908999996</v>
      </c>
      <c r="E565" s="8">
        <v>232063.9632</v>
      </c>
      <c r="F565" s="8">
        <f t="shared" si="8"/>
        <v>5007582.9540999997</v>
      </c>
    </row>
    <row r="566" spans="1:6" x14ac:dyDescent="0.35">
      <c r="A566" s="6">
        <v>561</v>
      </c>
      <c r="B566" s="6" t="s">
        <v>111</v>
      </c>
      <c r="C566" s="6" t="s">
        <v>494</v>
      </c>
      <c r="D566" s="8">
        <v>3139943.8259999999</v>
      </c>
      <c r="E566" s="8">
        <v>152584.00399999999</v>
      </c>
      <c r="F566" s="8">
        <f t="shared" si="8"/>
        <v>3292527.83</v>
      </c>
    </row>
    <row r="567" spans="1:6" x14ac:dyDescent="0.35">
      <c r="A567" s="6">
        <v>562</v>
      </c>
      <c r="B567" s="6" t="s">
        <v>111</v>
      </c>
      <c r="C567" s="6" t="s">
        <v>496</v>
      </c>
      <c r="D567" s="8">
        <v>2813950.6634999998</v>
      </c>
      <c r="E567" s="8">
        <v>136742.5288</v>
      </c>
      <c r="F567" s="8">
        <f t="shared" si="8"/>
        <v>2950693.1922999998</v>
      </c>
    </row>
    <row r="568" spans="1:6" x14ac:dyDescent="0.35">
      <c r="A568" s="6">
        <v>563</v>
      </c>
      <c r="B568" s="6" t="s">
        <v>111</v>
      </c>
      <c r="C568" s="6" t="s">
        <v>498</v>
      </c>
      <c r="D568" s="8">
        <v>2140501.3325</v>
      </c>
      <c r="E568" s="8">
        <v>104016.59450000001</v>
      </c>
      <c r="F568" s="8">
        <f t="shared" si="8"/>
        <v>2244517.9270000001</v>
      </c>
    </row>
    <row r="569" spans="1:6" x14ac:dyDescent="0.35">
      <c r="A569" s="6">
        <v>564</v>
      </c>
      <c r="B569" s="6" t="s">
        <v>111</v>
      </c>
      <c r="C569" s="6" t="s">
        <v>500</v>
      </c>
      <c r="D569" s="8">
        <v>2085226.5508999999</v>
      </c>
      <c r="E569" s="8">
        <v>101330.5441</v>
      </c>
      <c r="F569" s="8">
        <f t="shared" si="8"/>
        <v>2186557.0949999997</v>
      </c>
    </row>
    <row r="570" spans="1:6" x14ac:dyDescent="0.35">
      <c r="A570" s="6">
        <v>565</v>
      </c>
      <c r="B570" s="6" t="s">
        <v>111</v>
      </c>
      <c r="C570" s="6" t="s">
        <v>502</v>
      </c>
      <c r="D570" s="8">
        <v>4682287.8505999995</v>
      </c>
      <c r="E570" s="8">
        <v>227533.4425</v>
      </c>
      <c r="F570" s="8">
        <f t="shared" si="8"/>
        <v>4909821.2930999994</v>
      </c>
    </row>
    <row r="571" spans="1:6" x14ac:dyDescent="0.35">
      <c r="A571" s="6">
        <v>566</v>
      </c>
      <c r="B571" s="6" t="s">
        <v>111</v>
      </c>
      <c r="C571" s="6" t="s">
        <v>504</v>
      </c>
      <c r="D571" s="8">
        <v>2786543.5038000001</v>
      </c>
      <c r="E571" s="8">
        <v>135410.69159999999</v>
      </c>
      <c r="F571" s="8">
        <f t="shared" si="8"/>
        <v>2921954.1954000001</v>
      </c>
    </row>
    <row r="572" spans="1:6" x14ac:dyDescent="0.35">
      <c r="A572" s="6">
        <v>567</v>
      </c>
      <c r="B572" s="6" t="s">
        <v>111</v>
      </c>
      <c r="C572" s="6" t="s">
        <v>506</v>
      </c>
      <c r="D572" s="8">
        <v>3481513.6368</v>
      </c>
      <c r="E572" s="8">
        <v>169182.4185</v>
      </c>
      <c r="F572" s="8">
        <f t="shared" si="8"/>
        <v>3650696.0553000001</v>
      </c>
    </row>
    <row r="573" spans="1:6" x14ac:dyDescent="0.35">
      <c r="A573" s="6">
        <v>568</v>
      </c>
      <c r="B573" s="6" t="s">
        <v>111</v>
      </c>
      <c r="C573" s="6" t="s">
        <v>508</v>
      </c>
      <c r="D573" s="8">
        <v>2685989.2943000002</v>
      </c>
      <c r="E573" s="8">
        <v>130524.30989999999</v>
      </c>
      <c r="F573" s="8">
        <f t="shared" si="8"/>
        <v>2816513.6041999999</v>
      </c>
    </row>
    <row r="574" spans="1:6" x14ac:dyDescent="0.35">
      <c r="A574" s="6">
        <v>569</v>
      </c>
      <c r="B574" s="6" t="s">
        <v>111</v>
      </c>
      <c r="C574" s="6" t="s">
        <v>510</v>
      </c>
      <c r="D574" s="8">
        <v>2426673.8341000001</v>
      </c>
      <c r="E574" s="8">
        <v>117923.0045</v>
      </c>
      <c r="F574" s="8">
        <f t="shared" si="8"/>
        <v>2544596.8385999999</v>
      </c>
    </row>
    <row r="575" spans="1:6" x14ac:dyDescent="0.35">
      <c r="A575" s="6">
        <v>570</v>
      </c>
      <c r="B575" s="6" t="s">
        <v>111</v>
      </c>
      <c r="C575" s="6" t="s">
        <v>512</v>
      </c>
      <c r="D575" s="8">
        <v>2188272.4939999999</v>
      </c>
      <c r="E575" s="8">
        <v>106338.01029999999</v>
      </c>
      <c r="F575" s="8">
        <f t="shared" si="8"/>
        <v>2294610.5043000001</v>
      </c>
    </row>
    <row r="576" spans="1:6" x14ac:dyDescent="0.35">
      <c r="A576" s="6">
        <v>571</v>
      </c>
      <c r="B576" s="6" t="s">
        <v>111</v>
      </c>
      <c r="C576" s="6" t="s">
        <v>514</v>
      </c>
      <c r="D576" s="8">
        <v>2515697.1299000001</v>
      </c>
      <c r="E576" s="8">
        <v>122249.0472</v>
      </c>
      <c r="F576" s="8">
        <f t="shared" si="8"/>
        <v>2637946.1771</v>
      </c>
    </row>
    <row r="577" spans="1:6" x14ac:dyDescent="0.35">
      <c r="A577" s="6">
        <v>572</v>
      </c>
      <c r="B577" s="6" t="s">
        <v>111</v>
      </c>
      <c r="C577" s="6" t="s">
        <v>516</v>
      </c>
      <c r="D577" s="8">
        <v>2634986.8045000001</v>
      </c>
      <c r="E577" s="8">
        <v>128045.8694</v>
      </c>
      <c r="F577" s="8">
        <f t="shared" si="8"/>
        <v>2763032.6739000003</v>
      </c>
    </row>
    <row r="578" spans="1:6" x14ac:dyDescent="0.35">
      <c r="A578" s="6">
        <v>573</v>
      </c>
      <c r="B578" s="6" t="s">
        <v>111</v>
      </c>
      <c r="C578" s="6" t="s">
        <v>518</v>
      </c>
      <c r="D578" s="8">
        <v>3194929.4262999999</v>
      </c>
      <c r="E578" s="8">
        <v>155256.0018</v>
      </c>
      <c r="F578" s="8">
        <f t="shared" si="8"/>
        <v>3350185.4281000001</v>
      </c>
    </row>
    <row r="579" spans="1:6" x14ac:dyDescent="0.35">
      <c r="A579" s="6">
        <v>574</v>
      </c>
      <c r="B579" s="6" t="s">
        <v>111</v>
      </c>
      <c r="C579" s="6" t="s">
        <v>520</v>
      </c>
      <c r="D579" s="8">
        <v>2682079.4479</v>
      </c>
      <c r="E579" s="8">
        <v>130334.3129</v>
      </c>
      <c r="F579" s="8">
        <f t="shared" si="8"/>
        <v>2812413.7607999998</v>
      </c>
    </row>
    <row r="580" spans="1:6" x14ac:dyDescent="0.35">
      <c r="A580" s="6">
        <v>575</v>
      </c>
      <c r="B580" s="6" t="s">
        <v>111</v>
      </c>
      <c r="C580" s="6" t="s">
        <v>522</v>
      </c>
      <c r="D580" s="8">
        <v>2492713.8374999999</v>
      </c>
      <c r="E580" s="8">
        <v>121132.18550000001</v>
      </c>
      <c r="F580" s="8">
        <f t="shared" si="8"/>
        <v>2613846.023</v>
      </c>
    </row>
    <row r="581" spans="1:6" x14ac:dyDescent="0.35">
      <c r="A581" s="6">
        <v>576</v>
      </c>
      <c r="B581" s="6" t="s">
        <v>111</v>
      </c>
      <c r="C581" s="6" t="s">
        <v>525</v>
      </c>
      <c r="D581" s="8">
        <v>2367684.7922999999</v>
      </c>
      <c r="E581" s="8">
        <v>115056.4614</v>
      </c>
      <c r="F581" s="8">
        <f t="shared" si="8"/>
        <v>2482741.2536999998</v>
      </c>
    </row>
    <row r="582" spans="1:6" x14ac:dyDescent="0.35">
      <c r="A582" s="6">
        <v>577</v>
      </c>
      <c r="B582" s="6" t="s">
        <v>111</v>
      </c>
      <c r="C582" s="6" t="s">
        <v>527</v>
      </c>
      <c r="D582" s="8">
        <v>3211363.0532999998</v>
      </c>
      <c r="E582" s="8">
        <v>156054.5857</v>
      </c>
      <c r="F582" s="8">
        <f t="shared" si="8"/>
        <v>3367417.639</v>
      </c>
    </row>
    <row r="583" spans="1:6" x14ac:dyDescent="0.35">
      <c r="A583" s="6">
        <v>578</v>
      </c>
      <c r="B583" s="6" t="s">
        <v>112</v>
      </c>
      <c r="C583" s="6" t="s">
        <v>531</v>
      </c>
      <c r="D583" s="8">
        <v>3095495.8106</v>
      </c>
      <c r="E583" s="8">
        <v>150424.0748</v>
      </c>
      <c r="F583" s="8">
        <f t="shared" ref="F583:F646" si="9">D583+E583</f>
        <v>3245919.8854</v>
      </c>
    </row>
    <row r="584" spans="1:6" x14ac:dyDescent="0.35">
      <c r="A584" s="6">
        <v>579</v>
      </c>
      <c r="B584" s="6" t="s">
        <v>112</v>
      </c>
      <c r="C584" s="6" t="s">
        <v>533</v>
      </c>
      <c r="D584" s="8">
        <v>3274538.1225000001</v>
      </c>
      <c r="E584" s="8">
        <v>159124.54670000001</v>
      </c>
      <c r="F584" s="8">
        <f t="shared" si="9"/>
        <v>3433662.6691999999</v>
      </c>
    </row>
    <row r="585" spans="1:6" x14ac:dyDescent="0.35">
      <c r="A585" s="6">
        <v>580</v>
      </c>
      <c r="B585" s="6" t="s">
        <v>112</v>
      </c>
      <c r="C585" s="6" t="s">
        <v>535</v>
      </c>
      <c r="D585" s="8">
        <v>3333749.3401000001</v>
      </c>
      <c r="E585" s="8">
        <v>162001.88630000001</v>
      </c>
      <c r="F585" s="8">
        <f t="shared" si="9"/>
        <v>3495751.2264</v>
      </c>
    </row>
    <row r="586" spans="1:6" x14ac:dyDescent="0.35">
      <c r="A586" s="6">
        <v>581</v>
      </c>
      <c r="B586" s="6" t="s">
        <v>112</v>
      </c>
      <c r="C586" s="6" t="s">
        <v>537</v>
      </c>
      <c r="D586" s="8">
        <v>2472699.0847999998</v>
      </c>
      <c r="E586" s="8">
        <v>120159.57859999999</v>
      </c>
      <c r="F586" s="8">
        <f t="shared" si="9"/>
        <v>2592858.6634</v>
      </c>
    </row>
    <row r="587" spans="1:6" x14ac:dyDescent="0.35">
      <c r="A587" s="6">
        <v>582</v>
      </c>
      <c r="B587" s="6" t="s">
        <v>112</v>
      </c>
      <c r="C587" s="6" t="s">
        <v>539</v>
      </c>
      <c r="D587" s="8">
        <v>2591089.3895999999</v>
      </c>
      <c r="E587" s="8">
        <v>125912.6964</v>
      </c>
      <c r="F587" s="8">
        <f t="shared" si="9"/>
        <v>2717002.0859999997</v>
      </c>
    </row>
    <row r="588" spans="1:6" x14ac:dyDescent="0.35">
      <c r="A588" s="6">
        <v>583</v>
      </c>
      <c r="B588" s="6" t="s">
        <v>112</v>
      </c>
      <c r="C588" s="6" t="s">
        <v>541</v>
      </c>
      <c r="D588" s="8">
        <v>3981895.0644</v>
      </c>
      <c r="E588" s="8">
        <v>193498.20439999999</v>
      </c>
      <c r="F588" s="8">
        <f t="shared" si="9"/>
        <v>4175393.2688000002</v>
      </c>
    </row>
    <row r="589" spans="1:6" x14ac:dyDescent="0.35">
      <c r="A589" s="6">
        <v>584</v>
      </c>
      <c r="B589" s="6" t="s">
        <v>112</v>
      </c>
      <c r="C589" s="6" t="s">
        <v>543</v>
      </c>
      <c r="D589" s="8">
        <v>2804375.3097000001</v>
      </c>
      <c r="E589" s="8">
        <v>136277.2193</v>
      </c>
      <c r="F589" s="8">
        <f t="shared" si="9"/>
        <v>2940652.5290000001</v>
      </c>
    </row>
    <row r="590" spans="1:6" x14ac:dyDescent="0.35">
      <c r="A590" s="6">
        <v>585</v>
      </c>
      <c r="B590" s="6" t="s">
        <v>112</v>
      </c>
      <c r="C590" s="6" t="s">
        <v>545</v>
      </c>
      <c r="D590" s="8">
        <v>2825420.9682</v>
      </c>
      <c r="E590" s="8">
        <v>137299.92259999999</v>
      </c>
      <c r="F590" s="8">
        <f t="shared" si="9"/>
        <v>2962720.8908000002</v>
      </c>
    </row>
    <row r="591" spans="1:6" x14ac:dyDescent="0.35">
      <c r="A591" s="6">
        <v>586</v>
      </c>
      <c r="B591" s="6" t="s">
        <v>112</v>
      </c>
      <c r="C591" s="6" t="s">
        <v>547</v>
      </c>
      <c r="D591" s="8">
        <v>3396845.9201000002</v>
      </c>
      <c r="E591" s="8">
        <v>165068.0331</v>
      </c>
      <c r="F591" s="8">
        <f t="shared" si="9"/>
        <v>3561913.9532000003</v>
      </c>
    </row>
    <row r="592" spans="1:6" x14ac:dyDescent="0.35">
      <c r="A592" s="6">
        <v>587</v>
      </c>
      <c r="B592" s="6" t="s">
        <v>112</v>
      </c>
      <c r="C592" s="6" t="s">
        <v>549</v>
      </c>
      <c r="D592" s="8">
        <v>3685994.6708</v>
      </c>
      <c r="E592" s="8">
        <v>179119.0724</v>
      </c>
      <c r="F592" s="8">
        <f t="shared" si="9"/>
        <v>3865113.7431999999</v>
      </c>
    </row>
    <row r="593" spans="1:6" x14ac:dyDescent="0.35">
      <c r="A593" s="6">
        <v>588</v>
      </c>
      <c r="B593" s="6" t="s">
        <v>112</v>
      </c>
      <c r="C593" s="6" t="s">
        <v>551</v>
      </c>
      <c r="D593" s="8">
        <v>2820336.1571999998</v>
      </c>
      <c r="E593" s="8">
        <v>137052.82870000001</v>
      </c>
      <c r="F593" s="8">
        <f t="shared" si="9"/>
        <v>2957388.9858999997</v>
      </c>
    </row>
    <row r="594" spans="1:6" x14ac:dyDescent="0.35">
      <c r="A594" s="6">
        <v>589</v>
      </c>
      <c r="B594" s="6" t="s">
        <v>112</v>
      </c>
      <c r="C594" s="6" t="s">
        <v>553</v>
      </c>
      <c r="D594" s="8">
        <v>2919232.7910000002</v>
      </c>
      <c r="E594" s="8">
        <v>141858.66130000001</v>
      </c>
      <c r="F594" s="8">
        <f t="shared" si="9"/>
        <v>3061091.4523</v>
      </c>
    </row>
    <row r="595" spans="1:6" x14ac:dyDescent="0.35">
      <c r="A595" s="6">
        <v>590</v>
      </c>
      <c r="B595" s="6" t="s">
        <v>112</v>
      </c>
      <c r="C595" s="6" t="s">
        <v>555</v>
      </c>
      <c r="D595" s="8">
        <v>2712890.8829999999</v>
      </c>
      <c r="E595" s="8">
        <v>131831.57920000001</v>
      </c>
      <c r="F595" s="8">
        <f t="shared" si="9"/>
        <v>2844722.4622</v>
      </c>
    </row>
    <row r="596" spans="1:6" x14ac:dyDescent="0.35">
      <c r="A596" s="6">
        <v>591</v>
      </c>
      <c r="B596" s="6" t="s">
        <v>112</v>
      </c>
      <c r="C596" s="6" t="s">
        <v>557</v>
      </c>
      <c r="D596" s="8">
        <v>3392840.2497</v>
      </c>
      <c r="E596" s="8">
        <v>164873.37950000001</v>
      </c>
      <c r="F596" s="8">
        <f t="shared" si="9"/>
        <v>3557713.6291999999</v>
      </c>
    </row>
    <row r="597" spans="1:6" x14ac:dyDescent="0.35">
      <c r="A597" s="6">
        <v>592</v>
      </c>
      <c r="B597" s="6" t="s">
        <v>112</v>
      </c>
      <c r="C597" s="6" t="s">
        <v>559</v>
      </c>
      <c r="D597" s="8">
        <v>2251721.1543000001</v>
      </c>
      <c r="E597" s="8">
        <v>109421.2663</v>
      </c>
      <c r="F597" s="8">
        <f t="shared" si="9"/>
        <v>2361142.4205999998</v>
      </c>
    </row>
    <row r="598" spans="1:6" x14ac:dyDescent="0.35">
      <c r="A598" s="6">
        <v>593</v>
      </c>
      <c r="B598" s="6" t="s">
        <v>112</v>
      </c>
      <c r="C598" s="6" t="s">
        <v>561</v>
      </c>
      <c r="D598" s="8">
        <v>3721482.1762000001</v>
      </c>
      <c r="E598" s="8">
        <v>180843.57</v>
      </c>
      <c r="F598" s="8">
        <f t="shared" si="9"/>
        <v>3902325.7461999999</v>
      </c>
    </row>
    <row r="599" spans="1:6" x14ac:dyDescent="0.35">
      <c r="A599" s="6">
        <v>594</v>
      </c>
      <c r="B599" s="6" t="s">
        <v>112</v>
      </c>
      <c r="C599" s="6" t="s">
        <v>563</v>
      </c>
      <c r="D599" s="8">
        <v>2998505.0240000002</v>
      </c>
      <c r="E599" s="8">
        <v>145710.8559</v>
      </c>
      <c r="F599" s="8">
        <f t="shared" si="9"/>
        <v>3144215.8799000001</v>
      </c>
    </row>
    <row r="600" spans="1:6" x14ac:dyDescent="0.35">
      <c r="A600" s="6">
        <v>595</v>
      </c>
      <c r="B600" s="6" t="s">
        <v>112</v>
      </c>
      <c r="C600" s="6" t="s">
        <v>565</v>
      </c>
      <c r="D600" s="8">
        <v>3518040.8283000002</v>
      </c>
      <c r="E600" s="8">
        <v>170957.43919999999</v>
      </c>
      <c r="F600" s="8">
        <f t="shared" si="9"/>
        <v>3688998.2675000001</v>
      </c>
    </row>
    <row r="601" spans="1:6" x14ac:dyDescent="0.35">
      <c r="A601" s="6">
        <v>596</v>
      </c>
      <c r="B601" s="6" t="s">
        <v>113</v>
      </c>
      <c r="C601" s="6" t="s">
        <v>569</v>
      </c>
      <c r="D601" s="8">
        <v>2198610.9561000001</v>
      </c>
      <c r="E601" s="8">
        <v>106840.40270000001</v>
      </c>
      <c r="F601" s="8">
        <f t="shared" si="9"/>
        <v>2305451.3588</v>
      </c>
    </row>
    <row r="602" spans="1:6" x14ac:dyDescent="0.35">
      <c r="A602" s="6">
        <v>597</v>
      </c>
      <c r="B602" s="6" t="s">
        <v>113</v>
      </c>
      <c r="C602" s="6" t="s">
        <v>571</v>
      </c>
      <c r="D602" s="8">
        <v>2204778.3640999999</v>
      </c>
      <c r="E602" s="8">
        <v>107140.1048</v>
      </c>
      <c r="F602" s="8">
        <f t="shared" si="9"/>
        <v>2311918.4688999997</v>
      </c>
    </row>
    <row r="603" spans="1:6" x14ac:dyDescent="0.35">
      <c r="A603" s="6">
        <v>598</v>
      </c>
      <c r="B603" s="6" t="s">
        <v>113</v>
      </c>
      <c r="C603" s="6" t="s">
        <v>573</v>
      </c>
      <c r="D603" s="8">
        <v>2746783.4963000002</v>
      </c>
      <c r="E603" s="8">
        <v>133478.57389999999</v>
      </c>
      <c r="F603" s="8">
        <f t="shared" si="9"/>
        <v>2880262.0702000004</v>
      </c>
    </row>
    <row r="604" spans="1:6" x14ac:dyDescent="0.35">
      <c r="A604" s="6">
        <v>599</v>
      </c>
      <c r="B604" s="6" t="s">
        <v>113</v>
      </c>
      <c r="C604" s="6" t="s">
        <v>575</v>
      </c>
      <c r="D604" s="8">
        <v>2428095.8979000002</v>
      </c>
      <c r="E604" s="8">
        <v>117992.109</v>
      </c>
      <c r="F604" s="8">
        <f t="shared" si="9"/>
        <v>2546088.0069000004</v>
      </c>
    </row>
    <row r="605" spans="1:6" x14ac:dyDescent="0.35">
      <c r="A605" s="6">
        <v>600</v>
      </c>
      <c r="B605" s="6" t="s">
        <v>113</v>
      </c>
      <c r="C605" s="6" t="s">
        <v>578</v>
      </c>
      <c r="D605" s="8">
        <v>2297740.5693999999</v>
      </c>
      <c r="E605" s="8">
        <v>111657.55680000001</v>
      </c>
      <c r="F605" s="8">
        <f t="shared" si="9"/>
        <v>2409398.1261999998</v>
      </c>
    </row>
    <row r="606" spans="1:6" x14ac:dyDescent="0.35">
      <c r="A606" s="6">
        <v>601</v>
      </c>
      <c r="B606" s="6" t="s">
        <v>113</v>
      </c>
      <c r="C606" s="6" t="s">
        <v>580</v>
      </c>
      <c r="D606" s="8">
        <v>2617013.6501000002</v>
      </c>
      <c r="E606" s="8">
        <v>127172.47289999999</v>
      </c>
      <c r="F606" s="8">
        <f t="shared" si="9"/>
        <v>2744186.1230000001</v>
      </c>
    </row>
    <row r="607" spans="1:6" x14ac:dyDescent="0.35">
      <c r="A607" s="6">
        <v>602</v>
      </c>
      <c r="B607" s="6" t="s">
        <v>113</v>
      </c>
      <c r="C607" s="6" t="s">
        <v>582</v>
      </c>
      <c r="D607" s="8">
        <v>2193446.2655000002</v>
      </c>
      <c r="E607" s="8">
        <v>106589.4271</v>
      </c>
      <c r="F607" s="8">
        <f t="shared" si="9"/>
        <v>2300035.6926000002</v>
      </c>
    </row>
    <row r="608" spans="1:6" x14ac:dyDescent="0.35">
      <c r="A608" s="6">
        <v>603</v>
      </c>
      <c r="B608" s="6" t="s">
        <v>113</v>
      </c>
      <c r="C608" s="6" t="s">
        <v>583</v>
      </c>
      <c r="D608" s="8">
        <v>2278006.554</v>
      </c>
      <c r="E608" s="8">
        <v>110698.5922</v>
      </c>
      <c r="F608" s="8">
        <f t="shared" si="9"/>
        <v>2388705.1461999998</v>
      </c>
    </row>
    <row r="609" spans="1:6" x14ac:dyDescent="0.35">
      <c r="A609" s="6">
        <v>604</v>
      </c>
      <c r="B609" s="6" t="s">
        <v>113</v>
      </c>
      <c r="C609" s="6" t="s">
        <v>585</v>
      </c>
      <c r="D609" s="8">
        <v>2240532.4774000002</v>
      </c>
      <c r="E609" s="8">
        <v>108877.55809999999</v>
      </c>
      <c r="F609" s="8">
        <f t="shared" si="9"/>
        <v>2349410.0355000002</v>
      </c>
    </row>
    <row r="610" spans="1:6" x14ac:dyDescent="0.35">
      <c r="A610" s="6">
        <v>605</v>
      </c>
      <c r="B610" s="6" t="s">
        <v>113</v>
      </c>
      <c r="C610" s="6" t="s">
        <v>587</v>
      </c>
      <c r="D610" s="8">
        <v>2543447.1074000001</v>
      </c>
      <c r="E610" s="8">
        <v>123597.5435</v>
      </c>
      <c r="F610" s="8">
        <f t="shared" si="9"/>
        <v>2667044.6509000002</v>
      </c>
    </row>
    <row r="611" spans="1:6" x14ac:dyDescent="0.35">
      <c r="A611" s="6">
        <v>606</v>
      </c>
      <c r="B611" s="6" t="s">
        <v>113</v>
      </c>
      <c r="C611" s="6" t="s">
        <v>589</v>
      </c>
      <c r="D611" s="8">
        <v>2693079.6691999999</v>
      </c>
      <c r="E611" s="8">
        <v>130868.86320000001</v>
      </c>
      <c r="F611" s="8">
        <f t="shared" si="9"/>
        <v>2823948.5323999999</v>
      </c>
    </row>
    <row r="612" spans="1:6" x14ac:dyDescent="0.35">
      <c r="A612" s="6">
        <v>607</v>
      </c>
      <c r="B612" s="6" t="s">
        <v>113</v>
      </c>
      <c r="C612" s="6" t="s">
        <v>591</v>
      </c>
      <c r="D612" s="8">
        <v>3112579.4851000002</v>
      </c>
      <c r="E612" s="8">
        <v>151254.2475</v>
      </c>
      <c r="F612" s="8">
        <f t="shared" si="9"/>
        <v>3263833.7326000002</v>
      </c>
    </row>
    <row r="613" spans="1:6" x14ac:dyDescent="0.35">
      <c r="A613" s="6">
        <v>608</v>
      </c>
      <c r="B613" s="6" t="s">
        <v>113</v>
      </c>
      <c r="C613" s="6" t="s">
        <v>593</v>
      </c>
      <c r="D613" s="8">
        <v>2901373.0428999998</v>
      </c>
      <c r="E613" s="8">
        <v>140990.7758</v>
      </c>
      <c r="F613" s="8">
        <f t="shared" si="9"/>
        <v>3042363.8186999997</v>
      </c>
    </row>
    <row r="614" spans="1:6" x14ac:dyDescent="0.35">
      <c r="A614" s="6">
        <v>609</v>
      </c>
      <c r="B614" s="6" t="s">
        <v>113</v>
      </c>
      <c r="C614" s="6" t="s">
        <v>595</v>
      </c>
      <c r="D614" s="8">
        <v>2529098.6976999999</v>
      </c>
      <c r="E614" s="8">
        <v>122900.28969999999</v>
      </c>
      <c r="F614" s="8">
        <f t="shared" si="9"/>
        <v>2651998.9874</v>
      </c>
    </row>
    <row r="615" spans="1:6" x14ac:dyDescent="0.35">
      <c r="A615" s="6">
        <v>610</v>
      </c>
      <c r="B615" s="6" t="s">
        <v>113</v>
      </c>
      <c r="C615" s="6" t="s">
        <v>597</v>
      </c>
      <c r="D615" s="8">
        <v>1987419.5142999999</v>
      </c>
      <c r="E615" s="8">
        <v>96577.659899999999</v>
      </c>
      <c r="F615" s="8">
        <f t="shared" si="9"/>
        <v>2083997.1742</v>
      </c>
    </row>
    <row r="616" spans="1:6" x14ac:dyDescent="0.35">
      <c r="A616" s="6">
        <v>611</v>
      </c>
      <c r="B616" s="6" t="s">
        <v>113</v>
      </c>
      <c r="C616" s="6" t="s">
        <v>337</v>
      </c>
      <c r="D616" s="8">
        <v>2560978.1376999998</v>
      </c>
      <c r="E616" s="8">
        <v>124449.45510000001</v>
      </c>
      <c r="F616" s="8">
        <f t="shared" si="9"/>
        <v>2685427.5927999998</v>
      </c>
    </row>
    <row r="617" spans="1:6" x14ac:dyDescent="0.35">
      <c r="A617" s="6">
        <v>612</v>
      </c>
      <c r="B617" s="6" t="s">
        <v>113</v>
      </c>
      <c r="C617" s="6" t="s">
        <v>600</v>
      </c>
      <c r="D617" s="8">
        <v>2257852.3783</v>
      </c>
      <c r="E617" s="8">
        <v>109719.2101</v>
      </c>
      <c r="F617" s="8">
        <f t="shared" si="9"/>
        <v>2367571.5883999998</v>
      </c>
    </row>
    <row r="618" spans="1:6" x14ac:dyDescent="0.35">
      <c r="A618" s="6">
        <v>613</v>
      </c>
      <c r="B618" s="6" t="s">
        <v>113</v>
      </c>
      <c r="C618" s="6" t="s">
        <v>602</v>
      </c>
      <c r="D618" s="8">
        <v>2353835.5480999998</v>
      </c>
      <c r="E618" s="8">
        <v>114383.46430000001</v>
      </c>
      <c r="F618" s="8">
        <f t="shared" si="9"/>
        <v>2468219.0123999999</v>
      </c>
    </row>
    <row r="619" spans="1:6" x14ac:dyDescent="0.35">
      <c r="A619" s="6">
        <v>614</v>
      </c>
      <c r="B619" s="6" t="s">
        <v>113</v>
      </c>
      <c r="C619" s="6" t="s">
        <v>605</v>
      </c>
      <c r="D619" s="8">
        <v>2494346.3264000001</v>
      </c>
      <c r="E619" s="8">
        <v>121211.51549999999</v>
      </c>
      <c r="F619" s="8">
        <f t="shared" si="9"/>
        <v>2615557.8419000003</v>
      </c>
    </row>
    <row r="620" spans="1:6" x14ac:dyDescent="0.35">
      <c r="A620" s="6">
        <v>615</v>
      </c>
      <c r="B620" s="6" t="s">
        <v>113</v>
      </c>
      <c r="C620" s="6" t="s">
        <v>345</v>
      </c>
      <c r="D620" s="8">
        <v>2468524.2947</v>
      </c>
      <c r="E620" s="8">
        <v>119956.7068</v>
      </c>
      <c r="F620" s="8">
        <f t="shared" si="9"/>
        <v>2588481.0014999998</v>
      </c>
    </row>
    <row r="621" spans="1:6" x14ac:dyDescent="0.35">
      <c r="A621" s="6">
        <v>616</v>
      </c>
      <c r="B621" s="6" t="s">
        <v>113</v>
      </c>
      <c r="C621" s="6" t="s">
        <v>608</v>
      </c>
      <c r="D621" s="8">
        <v>2670850.253</v>
      </c>
      <c r="E621" s="8">
        <v>129788.6358</v>
      </c>
      <c r="F621" s="8">
        <f t="shared" si="9"/>
        <v>2800638.8887999998</v>
      </c>
    </row>
    <row r="622" spans="1:6" x14ac:dyDescent="0.35">
      <c r="A622" s="6">
        <v>617</v>
      </c>
      <c r="B622" s="6" t="s">
        <v>113</v>
      </c>
      <c r="C622" s="6" t="s">
        <v>610</v>
      </c>
      <c r="D622" s="8">
        <v>2424239.5781999999</v>
      </c>
      <c r="E622" s="8">
        <v>117804.713</v>
      </c>
      <c r="F622" s="8">
        <f t="shared" si="9"/>
        <v>2542044.2911999999</v>
      </c>
    </row>
    <row r="623" spans="1:6" x14ac:dyDescent="0.35">
      <c r="A623" s="6">
        <v>618</v>
      </c>
      <c r="B623" s="6" t="s">
        <v>113</v>
      </c>
      <c r="C623" s="6" t="s">
        <v>612</v>
      </c>
      <c r="D623" s="8">
        <v>2980942.7566999998</v>
      </c>
      <c r="E623" s="8">
        <v>144857.42629999999</v>
      </c>
      <c r="F623" s="8">
        <f t="shared" si="9"/>
        <v>3125800.1829999997</v>
      </c>
    </row>
    <row r="624" spans="1:6" x14ac:dyDescent="0.35">
      <c r="A624" s="6">
        <v>619</v>
      </c>
      <c r="B624" s="6" t="s">
        <v>113</v>
      </c>
      <c r="C624" s="6" t="s">
        <v>614</v>
      </c>
      <c r="D624" s="8">
        <v>2471987.0400999999</v>
      </c>
      <c r="E624" s="8">
        <v>120124.9771</v>
      </c>
      <c r="F624" s="8">
        <f t="shared" si="9"/>
        <v>2592112.0171999997</v>
      </c>
    </row>
    <row r="625" spans="1:6" x14ac:dyDescent="0.35">
      <c r="A625" s="6">
        <v>620</v>
      </c>
      <c r="B625" s="6" t="s">
        <v>113</v>
      </c>
      <c r="C625" s="6" t="s">
        <v>616</v>
      </c>
      <c r="D625" s="8">
        <v>3256812.1647999999</v>
      </c>
      <c r="E625" s="8">
        <v>158263.16260000001</v>
      </c>
      <c r="F625" s="8">
        <f t="shared" si="9"/>
        <v>3415075.3273999998</v>
      </c>
    </row>
    <row r="626" spans="1:6" x14ac:dyDescent="0.35">
      <c r="A626" s="6">
        <v>621</v>
      </c>
      <c r="B626" s="6" t="s">
        <v>113</v>
      </c>
      <c r="C626" s="6" t="s">
        <v>618</v>
      </c>
      <c r="D626" s="8">
        <v>2229211.9892000002</v>
      </c>
      <c r="E626" s="8">
        <v>108327.4446</v>
      </c>
      <c r="F626" s="8">
        <f t="shared" si="9"/>
        <v>2337539.4338000002</v>
      </c>
    </row>
    <row r="627" spans="1:6" x14ac:dyDescent="0.35">
      <c r="A627" s="6">
        <v>622</v>
      </c>
      <c r="B627" s="6" t="s">
        <v>113</v>
      </c>
      <c r="C627" s="6" t="s">
        <v>620</v>
      </c>
      <c r="D627" s="8">
        <v>2696338.1916</v>
      </c>
      <c r="E627" s="8">
        <v>131027.20940000001</v>
      </c>
      <c r="F627" s="8">
        <f t="shared" si="9"/>
        <v>2827365.4010000001</v>
      </c>
    </row>
    <row r="628" spans="1:6" x14ac:dyDescent="0.35">
      <c r="A628" s="6">
        <v>623</v>
      </c>
      <c r="B628" s="6" t="s">
        <v>113</v>
      </c>
      <c r="C628" s="6" t="s">
        <v>622</v>
      </c>
      <c r="D628" s="8">
        <v>2704983.6088</v>
      </c>
      <c r="E628" s="8">
        <v>131447.32920000001</v>
      </c>
      <c r="F628" s="8">
        <f t="shared" si="9"/>
        <v>2836430.9380000001</v>
      </c>
    </row>
    <row r="629" spans="1:6" x14ac:dyDescent="0.35">
      <c r="A629" s="6">
        <v>624</v>
      </c>
      <c r="B629" s="6" t="s">
        <v>113</v>
      </c>
      <c r="C629" s="6" t="s">
        <v>624</v>
      </c>
      <c r="D629" s="8">
        <v>2383700.7842000001</v>
      </c>
      <c r="E629" s="8">
        <v>115834.7506</v>
      </c>
      <c r="F629" s="8">
        <f t="shared" si="9"/>
        <v>2499535.5348</v>
      </c>
    </row>
    <row r="630" spans="1:6" x14ac:dyDescent="0.35">
      <c r="A630" s="6">
        <v>625</v>
      </c>
      <c r="B630" s="6" t="s">
        <v>113</v>
      </c>
      <c r="C630" s="6" t="s">
        <v>626</v>
      </c>
      <c r="D630" s="8">
        <v>2652045.5957999998</v>
      </c>
      <c r="E630" s="8">
        <v>128874.8328</v>
      </c>
      <c r="F630" s="8">
        <f t="shared" si="9"/>
        <v>2780920.4285999998</v>
      </c>
    </row>
    <row r="631" spans="1:6" x14ac:dyDescent="0.35">
      <c r="A631" s="6">
        <v>626</v>
      </c>
      <c r="B631" s="6" t="s">
        <v>114</v>
      </c>
      <c r="C631" s="6" t="s">
        <v>630</v>
      </c>
      <c r="D631" s="8">
        <v>2610117.0310999998</v>
      </c>
      <c r="E631" s="8">
        <v>126837.3352</v>
      </c>
      <c r="F631" s="8">
        <f t="shared" si="9"/>
        <v>2736954.3662999999</v>
      </c>
    </row>
    <row r="632" spans="1:6" x14ac:dyDescent="0.35">
      <c r="A632" s="6">
        <v>627</v>
      </c>
      <c r="B632" s="6" t="s">
        <v>114</v>
      </c>
      <c r="C632" s="6" t="s">
        <v>632</v>
      </c>
      <c r="D632" s="8">
        <v>3031124.5219999999</v>
      </c>
      <c r="E632" s="8">
        <v>147295.98420000001</v>
      </c>
      <c r="F632" s="8">
        <f t="shared" si="9"/>
        <v>3178420.5061999997</v>
      </c>
    </row>
    <row r="633" spans="1:6" x14ac:dyDescent="0.35">
      <c r="A633" s="6">
        <v>628</v>
      </c>
      <c r="B633" s="6" t="s">
        <v>114</v>
      </c>
      <c r="C633" s="6" t="s">
        <v>634</v>
      </c>
      <c r="D633" s="8">
        <v>3019331.2327999999</v>
      </c>
      <c r="E633" s="8">
        <v>146722.8952</v>
      </c>
      <c r="F633" s="8">
        <f t="shared" si="9"/>
        <v>3166054.128</v>
      </c>
    </row>
    <row r="634" spans="1:6" x14ac:dyDescent="0.35">
      <c r="A634" s="6">
        <v>629</v>
      </c>
      <c r="B634" s="6" t="s">
        <v>114</v>
      </c>
      <c r="C634" s="6" t="s">
        <v>636</v>
      </c>
      <c r="D634" s="8">
        <v>3234858.1751000001</v>
      </c>
      <c r="E634" s="8">
        <v>157196.31940000001</v>
      </c>
      <c r="F634" s="8">
        <f t="shared" si="9"/>
        <v>3392054.4945</v>
      </c>
    </row>
    <row r="635" spans="1:6" x14ac:dyDescent="0.35">
      <c r="A635" s="6">
        <v>630</v>
      </c>
      <c r="B635" s="6" t="s">
        <v>114</v>
      </c>
      <c r="C635" s="6" t="s">
        <v>638</v>
      </c>
      <c r="D635" s="8">
        <v>3282088.1253</v>
      </c>
      <c r="E635" s="8">
        <v>159491.43530000001</v>
      </c>
      <c r="F635" s="8">
        <f t="shared" si="9"/>
        <v>3441579.5606</v>
      </c>
    </row>
    <row r="636" spans="1:6" x14ac:dyDescent="0.35">
      <c r="A636" s="6">
        <v>631</v>
      </c>
      <c r="B636" s="6" t="s">
        <v>114</v>
      </c>
      <c r="C636" s="6" t="s">
        <v>639</v>
      </c>
      <c r="D636" s="8">
        <v>3373318.5189999999</v>
      </c>
      <c r="E636" s="8">
        <v>163924.73079999999</v>
      </c>
      <c r="F636" s="8">
        <f t="shared" si="9"/>
        <v>3537243.2497999999</v>
      </c>
    </row>
    <row r="637" spans="1:6" x14ac:dyDescent="0.35">
      <c r="A637" s="6">
        <v>632</v>
      </c>
      <c r="B637" s="6" t="s">
        <v>114</v>
      </c>
      <c r="C637" s="6" t="s">
        <v>642</v>
      </c>
      <c r="D637" s="8">
        <v>3657150.6919999998</v>
      </c>
      <c r="E637" s="8">
        <v>177717.4136</v>
      </c>
      <c r="F637" s="8">
        <f t="shared" si="9"/>
        <v>3834868.1055999999</v>
      </c>
    </row>
    <row r="638" spans="1:6" x14ac:dyDescent="0.35">
      <c r="A638" s="6">
        <v>633</v>
      </c>
      <c r="B638" s="6" t="s">
        <v>114</v>
      </c>
      <c r="C638" s="6" t="s">
        <v>644</v>
      </c>
      <c r="D638" s="8">
        <v>2691528.6965000001</v>
      </c>
      <c r="E638" s="8">
        <v>130793.4944</v>
      </c>
      <c r="F638" s="8">
        <f t="shared" si="9"/>
        <v>2822322.1909000003</v>
      </c>
    </row>
    <row r="639" spans="1:6" x14ac:dyDescent="0.35">
      <c r="A639" s="6">
        <v>634</v>
      </c>
      <c r="B639" s="6" t="s">
        <v>114</v>
      </c>
      <c r="C639" s="6" t="s">
        <v>646</v>
      </c>
      <c r="D639" s="8">
        <v>3194276.5413000002</v>
      </c>
      <c r="E639" s="8">
        <v>155224.2752</v>
      </c>
      <c r="F639" s="8">
        <f t="shared" si="9"/>
        <v>3349500.8165000002</v>
      </c>
    </row>
    <row r="640" spans="1:6" x14ac:dyDescent="0.35">
      <c r="A640" s="6">
        <v>635</v>
      </c>
      <c r="B640" s="6" t="s">
        <v>114</v>
      </c>
      <c r="C640" s="6" t="s">
        <v>648</v>
      </c>
      <c r="D640" s="8">
        <v>3344260.7549000001</v>
      </c>
      <c r="E640" s="8">
        <v>162512.6832</v>
      </c>
      <c r="F640" s="8">
        <f t="shared" si="9"/>
        <v>3506773.4380999999</v>
      </c>
    </row>
    <row r="641" spans="1:6" x14ac:dyDescent="0.35">
      <c r="A641" s="6">
        <v>636</v>
      </c>
      <c r="B641" s="6" t="s">
        <v>114</v>
      </c>
      <c r="C641" s="6" t="s">
        <v>650</v>
      </c>
      <c r="D641" s="8">
        <v>2418689.0622999999</v>
      </c>
      <c r="E641" s="8">
        <v>117534.98850000001</v>
      </c>
      <c r="F641" s="8">
        <f t="shared" si="9"/>
        <v>2536224.0507999999</v>
      </c>
    </row>
    <row r="642" spans="1:6" x14ac:dyDescent="0.35">
      <c r="A642" s="6">
        <v>637</v>
      </c>
      <c r="B642" s="6" t="s">
        <v>114</v>
      </c>
      <c r="C642" s="6" t="s">
        <v>652</v>
      </c>
      <c r="D642" s="8">
        <v>2522403.4018000001</v>
      </c>
      <c r="E642" s="8">
        <v>122574.9351</v>
      </c>
      <c r="F642" s="8">
        <f t="shared" si="9"/>
        <v>2644978.3369</v>
      </c>
    </row>
    <row r="643" spans="1:6" x14ac:dyDescent="0.35">
      <c r="A643" s="6">
        <v>638</v>
      </c>
      <c r="B643" s="6" t="s">
        <v>114</v>
      </c>
      <c r="C643" s="6" t="s">
        <v>654</v>
      </c>
      <c r="D643" s="8">
        <v>2472720.0858</v>
      </c>
      <c r="E643" s="8">
        <v>120160.59910000001</v>
      </c>
      <c r="F643" s="8">
        <f t="shared" si="9"/>
        <v>2592880.6849000002</v>
      </c>
    </row>
    <row r="644" spans="1:6" x14ac:dyDescent="0.35">
      <c r="A644" s="6">
        <v>639</v>
      </c>
      <c r="B644" s="6" t="s">
        <v>114</v>
      </c>
      <c r="C644" s="6" t="s">
        <v>656</v>
      </c>
      <c r="D644" s="8">
        <v>3672642.0268999999</v>
      </c>
      <c r="E644" s="8">
        <v>178470.20730000001</v>
      </c>
      <c r="F644" s="8">
        <f t="shared" si="9"/>
        <v>3851112.2341999998</v>
      </c>
    </row>
    <row r="645" spans="1:6" x14ac:dyDescent="0.35">
      <c r="A645" s="6">
        <v>640</v>
      </c>
      <c r="B645" s="6" t="s">
        <v>114</v>
      </c>
      <c r="C645" s="6" t="s">
        <v>658</v>
      </c>
      <c r="D645" s="8">
        <v>2504398.7538000001</v>
      </c>
      <c r="E645" s="8">
        <v>121700.0082</v>
      </c>
      <c r="F645" s="8">
        <f t="shared" si="9"/>
        <v>2626098.7620000001</v>
      </c>
    </row>
    <row r="646" spans="1:6" x14ac:dyDescent="0.35">
      <c r="A646" s="6">
        <v>641</v>
      </c>
      <c r="B646" s="6" t="s">
        <v>114</v>
      </c>
      <c r="C646" s="6" t="s">
        <v>660</v>
      </c>
      <c r="D646" s="8">
        <v>2628011.0133000002</v>
      </c>
      <c r="E646" s="8">
        <v>127706.88430000001</v>
      </c>
      <c r="F646" s="8">
        <f t="shared" si="9"/>
        <v>2755717.8976000003</v>
      </c>
    </row>
    <row r="647" spans="1:6" x14ac:dyDescent="0.35">
      <c r="A647" s="6">
        <v>642</v>
      </c>
      <c r="B647" s="6" t="s">
        <v>114</v>
      </c>
      <c r="C647" s="6" t="s">
        <v>662</v>
      </c>
      <c r="D647" s="8">
        <v>3433540.7132999999</v>
      </c>
      <c r="E647" s="8">
        <v>166851.19829999999</v>
      </c>
      <c r="F647" s="8">
        <f t="shared" ref="F647:F710" si="10">D647+E647</f>
        <v>3600391.9115999998</v>
      </c>
    </row>
    <row r="648" spans="1:6" x14ac:dyDescent="0.35">
      <c r="A648" s="6">
        <v>643</v>
      </c>
      <c r="B648" s="6" t="s">
        <v>114</v>
      </c>
      <c r="C648" s="6" t="s">
        <v>664</v>
      </c>
      <c r="D648" s="8">
        <v>2968897.4537999998</v>
      </c>
      <c r="E648" s="8">
        <v>144272.09080000001</v>
      </c>
      <c r="F648" s="8">
        <f t="shared" si="10"/>
        <v>3113169.5445999997</v>
      </c>
    </row>
    <row r="649" spans="1:6" x14ac:dyDescent="0.35">
      <c r="A649" s="6">
        <v>644</v>
      </c>
      <c r="B649" s="6" t="s">
        <v>114</v>
      </c>
      <c r="C649" s="6" t="s">
        <v>666</v>
      </c>
      <c r="D649" s="8">
        <v>2725491.2708999999</v>
      </c>
      <c r="E649" s="8">
        <v>132443.88879999999</v>
      </c>
      <c r="F649" s="8">
        <f t="shared" si="10"/>
        <v>2857935.1596999997</v>
      </c>
    </row>
    <row r="650" spans="1:6" x14ac:dyDescent="0.35">
      <c r="A650" s="6">
        <v>645</v>
      </c>
      <c r="B650" s="6" t="s">
        <v>114</v>
      </c>
      <c r="C650" s="6" t="s">
        <v>668</v>
      </c>
      <c r="D650" s="8">
        <v>2460963.2080000001</v>
      </c>
      <c r="E650" s="8">
        <v>119589.2795</v>
      </c>
      <c r="F650" s="8">
        <f t="shared" si="10"/>
        <v>2580552.4875000003</v>
      </c>
    </row>
    <row r="651" spans="1:6" x14ac:dyDescent="0.35">
      <c r="A651" s="6">
        <v>646</v>
      </c>
      <c r="B651" s="6" t="s">
        <v>114</v>
      </c>
      <c r="C651" s="6" t="s">
        <v>670</v>
      </c>
      <c r="D651" s="8">
        <v>3039275.0679000001</v>
      </c>
      <c r="E651" s="8">
        <v>147692.05590000001</v>
      </c>
      <c r="F651" s="8">
        <f t="shared" si="10"/>
        <v>3186967.1238000002</v>
      </c>
    </row>
    <row r="652" spans="1:6" x14ac:dyDescent="0.35">
      <c r="A652" s="6">
        <v>647</v>
      </c>
      <c r="B652" s="6" t="s">
        <v>114</v>
      </c>
      <c r="C652" s="6" t="s">
        <v>672</v>
      </c>
      <c r="D652" s="8">
        <v>2815172.9923999999</v>
      </c>
      <c r="E652" s="8">
        <v>136801.92730000001</v>
      </c>
      <c r="F652" s="8">
        <f t="shared" si="10"/>
        <v>2951974.9197</v>
      </c>
    </row>
    <row r="653" spans="1:6" x14ac:dyDescent="0.35">
      <c r="A653" s="6">
        <v>648</v>
      </c>
      <c r="B653" s="6" t="s">
        <v>114</v>
      </c>
      <c r="C653" s="6" t="s">
        <v>674</v>
      </c>
      <c r="D653" s="8">
        <v>2914411.2557000001</v>
      </c>
      <c r="E653" s="8">
        <v>141624.36120000001</v>
      </c>
      <c r="F653" s="8">
        <f t="shared" si="10"/>
        <v>3056035.6169000003</v>
      </c>
    </row>
    <row r="654" spans="1:6" x14ac:dyDescent="0.35">
      <c r="A654" s="6">
        <v>649</v>
      </c>
      <c r="B654" s="6" t="s">
        <v>114</v>
      </c>
      <c r="C654" s="6" t="s">
        <v>676</v>
      </c>
      <c r="D654" s="8">
        <v>2494948.5767000001</v>
      </c>
      <c r="E654" s="8">
        <v>121240.7816</v>
      </c>
      <c r="F654" s="8">
        <f t="shared" si="10"/>
        <v>2616189.3583</v>
      </c>
    </row>
    <row r="655" spans="1:6" x14ac:dyDescent="0.35">
      <c r="A655" s="6">
        <v>650</v>
      </c>
      <c r="B655" s="6" t="s">
        <v>114</v>
      </c>
      <c r="C655" s="6" t="s">
        <v>678</v>
      </c>
      <c r="D655" s="8">
        <v>2283123.6688000001</v>
      </c>
      <c r="E655" s="8">
        <v>110947.2558</v>
      </c>
      <c r="F655" s="8">
        <f t="shared" si="10"/>
        <v>2394070.9246</v>
      </c>
    </row>
    <row r="656" spans="1:6" x14ac:dyDescent="0.35">
      <c r="A656" s="6">
        <v>651</v>
      </c>
      <c r="B656" s="6" t="s">
        <v>114</v>
      </c>
      <c r="C656" s="6" t="s">
        <v>680</v>
      </c>
      <c r="D656" s="8">
        <v>3026410.4649999999</v>
      </c>
      <c r="E656" s="8">
        <v>147066.9069</v>
      </c>
      <c r="F656" s="8">
        <f t="shared" si="10"/>
        <v>3173477.3718999997</v>
      </c>
    </row>
    <row r="657" spans="1:6" x14ac:dyDescent="0.35">
      <c r="A657" s="6">
        <v>652</v>
      </c>
      <c r="B657" s="6" t="s">
        <v>114</v>
      </c>
      <c r="C657" s="6" t="s">
        <v>682</v>
      </c>
      <c r="D657" s="8">
        <v>3297358.7889999999</v>
      </c>
      <c r="E657" s="8">
        <v>160233.5056</v>
      </c>
      <c r="F657" s="8">
        <f t="shared" si="10"/>
        <v>3457592.2945999997</v>
      </c>
    </row>
    <row r="658" spans="1:6" x14ac:dyDescent="0.35">
      <c r="A658" s="6">
        <v>653</v>
      </c>
      <c r="B658" s="6" t="s">
        <v>114</v>
      </c>
      <c r="C658" s="6" t="s">
        <v>684</v>
      </c>
      <c r="D658" s="8">
        <v>2525463.3470999999</v>
      </c>
      <c r="E658" s="8">
        <v>122723.63159999999</v>
      </c>
      <c r="F658" s="8">
        <f t="shared" si="10"/>
        <v>2648186.9786999999</v>
      </c>
    </row>
    <row r="659" spans="1:6" x14ac:dyDescent="0.35">
      <c r="A659" s="6">
        <v>654</v>
      </c>
      <c r="B659" s="6" t="s">
        <v>114</v>
      </c>
      <c r="C659" s="6" t="s">
        <v>686</v>
      </c>
      <c r="D659" s="8">
        <v>3037162.3522999999</v>
      </c>
      <c r="E659" s="8">
        <v>147589.38949999999</v>
      </c>
      <c r="F659" s="8">
        <f t="shared" si="10"/>
        <v>3184751.7418</v>
      </c>
    </row>
    <row r="660" spans="1:6" x14ac:dyDescent="0.35">
      <c r="A660" s="6">
        <v>655</v>
      </c>
      <c r="B660" s="6" t="s">
        <v>114</v>
      </c>
      <c r="C660" s="6" t="s">
        <v>688</v>
      </c>
      <c r="D660" s="8">
        <v>2564378.4167999998</v>
      </c>
      <c r="E660" s="8">
        <v>124614.69</v>
      </c>
      <c r="F660" s="8">
        <f t="shared" si="10"/>
        <v>2688993.1067999997</v>
      </c>
    </row>
    <row r="661" spans="1:6" x14ac:dyDescent="0.35">
      <c r="A661" s="6">
        <v>656</v>
      </c>
      <c r="B661" s="6" t="s">
        <v>114</v>
      </c>
      <c r="C661" s="6" t="s">
        <v>690</v>
      </c>
      <c r="D661" s="8">
        <v>2575573.0743</v>
      </c>
      <c r="E661" s="8">
        <v>125158.6888</v>
      </c>
      <c r="F661" s="8">
        <f t="shared" si="10"/>
        <v>2700731.7631000001</v>
      </c>
    </row>
    <row r="662" spans="1:6" x14ac:dyDescent="0.35">
      <c r="A662" s="6">
        <v>657</v>
      </c>
      <c r="B662" s="6" t="s">
        <v>114</v>
      </c>
      <c r="C662" s="6" t="s">
        <v>692</v>
      </c>
      <c r="D662" s="8">
        <v>2563066.2653000001</v>
      </c>
      <c r="E662" s="8">
        <v>124550.9267</v>
      </c>
      <c r="F662" s="8">
        <f t="shared" si="10"/>
        <v>2687617.1920000003</v>
      </c>
    </row>
    <row r="663" spans="1:6" x14ac:dyDescent="0.35">
      <c r="A663" s="6">
        <v>658</v>
      </c>
      <c r="B663" s="6" t="s">
        <v>114</v>
      </c>
      <c r="C663" s="6" t="s">
        <v>694</v>
      </c>
      <c r="D663" s="8">
        <v>2954419.9939999999</v>
      </c>
      <c r="E663" s="8">
        <v>143568.56589999999</v>
      </c>
      <c r="F663" s="8">
        <f t="shared" si="10"/>
        <v>3097988.5598999998</v>
      </c>
    </row>
    <row r="664" spans="1:6" x14ac:dyDescent="0.35">
      <c r="A664" s="6">
        <v>659</v>
      </c>
      <c r="B664" s="6" t="s">
        <v>115</v>
      </c>
      <c r="C664" s="6" t="s">
        <v>698</v>
      </c>
      <c r="D664" s="8">
        <v>3484994.6428</v>
      </c>
      <c r="E664" s="8">
        <v>169351.57629999999</v>
      </c>
      <c r="F664" s="8">
        <f t="shared" si="10"/>
        <v>3654346.2190999999</v>
      </c>
    </row>
    <row r="665" spans="1:6" x14ac:dyDescent="0.35">
      <c r="A665" s="6">
        <v>660</v>
      </c>
      <c r="B665" s="6" t="s">
        <v>115</v>
      </c>
      <c r="C665" s="6" t="s">
        <v>293</v>
      </c>
      <c r="D665" s="8">
        <v>3515501.5551999998</v>
      </c>
      <c r="E665" s="8">
        <v>170834.04449999999</v>
      </c>
      <c r="F665" s="8">
        <f t="shared" si="10"/>
        <v>3686335.5996999997</v>
      </c>
    </row>
    <row r="666" spans="1:6" x14ac:dyDescent="0.35">
      <c r="A666" s="6">
        <v>661</v>
      </c>
      <c r="B666" s="6" t="s">
        <v>115</v>
      </c>
      <c r="C666" s="6" t="s">
        <v>701</v>
      </c>
      <c r="D666" s="8">
        <v>3500182.3757000002</v>
      </c>
      <c r="E666" s="8">
        <v>170089.61660000001</v>
      </c>
      <c r="F666" s="8">
        <f t="shared" si="10"/>
        <v>3670271.9923</v>
      </c>
    </row>
    <row r="667" spans="1:6" x14ac:dyDescent="0.35">
      <c r="A667" s="6">
        <v>662</v>
      </c>
      <c r="B667" s="6" t="s">
        <v>115</v>
      </c>
      <c r="C667" s="6" t="s">
        <v>703</v>
      </c>
      <c r="D667" s="8">
        <v>2657312.2667999999</v>
      </c>
      <c r="E667" s="8">
        <v>129130.7641</v>
      </c>
      <c r="F667" s="8">
        <f t="shared" si="10"/>
        <v>2786443.0308999997</v>
      </c>
    </row>
    <row r="668" spans="1:6" x14ac:dyDescent="0.35">
      <c r="A668" s="6">
        <v>663</v>
      </c>
      <c r="B668" s="6" t="s">
        <v>115</v>
      </c>
      <c r="C668" s="6" t="s">
        <v>705</v>
      </c>
      <c r="D668" s="8">
        <v>4623360.6824000003</v>
      </c>
      <c r="E668" s="8">
        <v>224669.90609999999</v>
      </c>
      <c r="F668" s="8">
        <f t="shared" si="10"/>
        <v>4848030.5885000005</v>
      </c>
    </row>
    <row r="669" spans="1:6" x14ac:dyDescent="0.35">
      <c r="A669" s="6">
        <v>664</v>
      </c>
      <c r="B669" s="6" t="s">
        <v>115</v>
      </c>
      <c r="C669" s="6" t="s">
        <v>707</v>
      </c>
      <c r="D669" s="8">
        <v>3998030.6938</v>
      </c>
      <c r="E669" s="8">
        <v>194282.30729999999</v>
      </c>
      <c r="F669" s="8">
        <f t="shared" si="10"/>
        <v>4192313.0011</v>
      </c>
    </row>
    <row r="670" spans="1:6" x14ac:dyDescent="0.35">
      <c r="A670" s="6">
        <v>665</v>
      </c>
      <c r="B670" s="6" t="s">
        <v>115</v>
      </c>
      <c r="C670" s="6" t="s">
        <v>709</v>
      </c>
      <c r="D670" s="8">
        <v>3509645.2579999999</v>
      </c>
      <c r="E670" s="8">
        <v>170549.46059999999</v>
      </c>
      <c r="F670" s="8">
        <f t="shared" si="10"/>
        <v>3680194.7185999998</v>
      </c>
    </row>
    <row r="671" spans="1:6" x14ac:dyDescent="0.35">
      <c r="A671" s="6">
        <v>666</v>
      </c>
      <c r="B671" s="6" t="s">
        <v>115</v>
      </c>
      <c r="C671" s="6" t="s">
        <v>712</v>
      </c>
      <c r="D671" s="8">
        <v>3099582.9139</v>
      </c>
      <c r="E671" s="8">
        <v>150622.6856</v>
      </c>
      <c r="F671" s="8">
        <f t="shared" si="10"/>
        <v>3250205.5995</v>
      </c>
    </row>
    <row r="672" spans="1:6" x14ac:dyDescent="0.35">
      <c r="A672" s="6">
        <v>667</v>
      </c>
      <c r="B672" s="6" t="s">
        <v>115</v>
      </c>
      <c r="C672" s="6" t="s">
        <v>714</v>
      </c>
      <c r="D672" s="8">
        <v>3179166.9473000001</v>
      </c>
      <c r="E672" s="8">
        <v>154490.03200000001</v>
      </c>
      <c r="F672" s="8">
        <f t="shared" si="10"/>
        <v>3333656.9793000002</v>
      </c>
    </row>
    <row r="673" spans="1:6" x14ac:dyDescent="0.35">
      <c r="A673" s="6">
        <v>668</v>
      </c>
      <c r="B673" s="6" t="s">
        <v>115</v>
      </c>
      <c r="C673" s="6" t="s">
        <v>716</v>
      </c>
      <c r="D673" s="8">
        <v>3015900.5841999999</v>
      </c>
      <c r="E673" s="8">
        <v>146556.1845</v>
      </c>
      <c r="F673" s="8">
        <f t="shared" si="10"/>
        <v>3162456.7686999999</v>
      </c>
    </row>
    <row r="674" spans="1:6" x14ac:dyDescent="0.35">
      <c r="A674" s="6">
        <v>669</v>
      </c>
      <c r="B674" s="6" t="s">
        <v>115</v>
      </c>
      <c r="C674" s="6" t="s">
        <v>718</v>
      </c>
      <c r="D674" s="8">
        <v>4166857.7963</v>
      </c>
      <c r="E674" s="8">
        <v>202486.37609999999</v>
      </c>
      <c r="F674" s="8">
        <f t="shared" si="10"/>
        <v>4369344.1723999996</v>
      </c>
    </row>
    <row r="675" spans="1:6" x14ac:dyDescent="0.35">
      <c r="A675" s="6">
        <v>670</v>
      </c>
      <c r="B675" s="6" t="s">
        <v>115</v>
      </c>
      <c r="C675" s="6" t="s">
        <v>720</v>
      </c>
      <c r="D675" s="8">
        <v>2805346.7425000002</v>
      </c>
      <c r="E675" s="8">
        <v>136324.42559999999</v>
      </c>
      <c r="F675" s="8">
        <f t="shared" si="10"/>
        <v>2941671.1681000004</v>
      </c>
    </row>
    <row r="676" spans="1:6" x14ac:dyDescent="0.35">
      <c r="A676" s="6">
        <v>671</v>
      </c>
      <c r="B676" s="6" t="s">
        <v>115</v>
      </c>
      <c r="C676" s="6" t="s">
        <v>721</v>
      </c>
      <c r="D676" s="8">
        <v>3745192.1858000001</v>
      </c>
      <c r="E676" s="8">
        <v>181995.74609999999</v>
      </c>
      <c r="F676" s="8">
        <f t="shared" si="10"/>
        <v>3927187.9319000002</v>
      </c>
    </row>
    <row r="677" spans="1:6" x14ac:dyDescent="0.35">
      <c r="A677" s="6">
        <v>672</v>
      </c>
      <c r="B677" s="6" t="s">
        <v>115</v>
      </c>
      <c r="C677" s="6" t="s">
        <v>723</v>
      </c>
      <c r="D677" s="8">
        <v>3739775.3994</v>
      </c>
      <c r="E677" s="8">
        <v>181732.52009999999</v>
      </c>
      <c r="F677" s="8">
        <f t="shared" si="10"/>
        <v>3921507.9194999998</v>
      </c>
    </row>
    <row r="678" spans="1:6" x14ac:dyDescent="0.35">
      <c r="A678" s="6">
        <v>673</v>
      </c>
      <c r="B678" s="6" t="s">
        <v>115</v>
      </c>
      <c r="C678" s="6" t="s">
        <v>725</v>
      </c>
      <c r="D678" s="8">
        <v>2955455.7497</v>
      </c>
      <c r="E678" s="8">
        <v>143618.89790000001</v>
      </c>
      <c r="F678" s="8">
        <f t="shared" si="10"/>
        <v>3099074.6476000003</v>
      </c>
    </row>
    <row r="679" spans="1:6" x14ac:dyDescent="0.35">
      <c r="A679" s="6">
        <v>674</v>
      </c>
      <c r="B679" s="6" t="s">
        <v>115</v>
      </c>
      <c r="C679" s="6" t="s">
        <v>727</v>
      </c>
      <c r="D679" s="8">
        <v>3765787.4172</v>
      </c>
      <c r="E679" s="8">
        <v>182996.56109999999</v>
      </c>
      <c r="F679" s="8">
        <f t="shared" si="10"/>
        <v>3948783.9783000001</v>
      </c>
    </row>
    <row r="680" spans="1:6" x14ac:dyDescent="0.35">
      <c r="A680" s="6">
        <v>675</v>
      </c>
      <c r="B680" s="6" t="s">
        <v>115</v>
      </c>
      <c r="C680" s="6" t="s">
        <v>729</v>
      </c>
      <c r="D680" s="8">
        <v>4001165.8944000001</v>
      </c>
      <c r="E680" s="8">
        <v>194434.66080000001</v>
      </c>
      <c r="F680" s="8">
        <f t="shared" si="10"/>
        <v>4195600.5552000003</v>
      </c>
    </row>
    <row r="681" spans="1:6" x14ac:dyDescent="0.35">
      <c r="A681" s="6">
        <v>676</v>
      </c>
      <c r="B681" s="6" t="s">
        <v>116</v>
      </c>
      <c r="C681" s="6" t="s">
        <v>733</v>
      </c>
      <c r="D681" s="8">
        <v>2662202.0274999999</v>
      </c>
      <c r="E681" s="8">
        <v>129368.3796</v>
      </c>
      <c r="F681" s="8">
        <f t="shared" si="10"/>
        <v>2791570.4071</v>
      </c>
    </row>
    <row r="682" spans="1:6" x14ac:dyDescent="0.35">
      <c r="A682" s="6">
        <v>677</v>
      </c>
      <c r="B682" s="6" t="s">
        <v>116</v>
      </c>
      <c r="C682" s="6" t="s">
        <v>736</v>
      </c>
      <c r="D682" s="8">
        <v>3326214.6801</v>
      </c>
      <c r="E682" s="8">
        <v>161635.7432</v>
      </c>
      <c r="F682" s="8">
        <f t="shared" si="10"/>
        <v>3487850.4232999999</v>
      </c>
    </row>
    <row r="683" spans="1:6" x14ac:dyDescent="0.35">
      <c r="A683" s="6">
        <v>678</v>
      </c>
      <c r="B683" s="6" t="s">
        <v>116</v>
      </c>
      <c r="C683" s="6" t="s">
        <v>738</v>
      </c>
      <c r="D683" s="8">
        <v>3064141.4191000001</v>
      </c>
      <c r="E683" s="8">
        <v>148900.42379999999</v>
      </c>
      <c r="F683" s="8">
        <f t="shared" si="10"/>
        <v>3213041.8429</v>
      </c>
    </row>
    <row r="684" spans="1:6" x14ac:dyDescent="0.35">
      <c r="A684" s="6">
        <v>679</v>
      </c>
      <c r="B684" s="6" t="s">
        <v>116</v>
      </c>
      <c r="C684" s="6" t="s">
        <v>740</v>
      </c>
      <c r="D684" s="8">
        <v>3270909.5713999998</v>
      </c>
      <c r="E684" s="8">
        <v>158948.21900000001</v>
      </c>
      <c r="F684" s="8">
        <f t="shared" si="10"/>
        <v>3429857.7903999998</v>
      </c>
    </row>
    <row r="685" spans="1:6" x14ac:dyDescent="0.35">
      <c r="A685" s="6">
        <v>680</v>
      </c>
      <c r="B685" s="6" t="s">
        <v>116</v>
      </c>
      <c r="C685" s="6" t="s">
        <v>742</v>
      </c>
      <c r="D685" s="8">
        <v>3036222.4038999998</v>
      </c>
      <c r="E685" s="8">
        <v>147543.7132</v>
      </c>
      <c r="F685" s="8">
        <f t="shared" si="10"/>
        <v>3183766.1170999999</v>
      </c>
    </row>
    <row r="686" spans="1:6" x14ac:dyDescent="0.35">
      <c r="A686" s="6">
        <v>681</v>
      </c>
      <c r="B686" s="6" t="s">
        <v>116</v>
      </c>
      <c r="C686" s="6" t="s">
        <v>744</v>
      </c>
      <c r="D686" s="8">
        <v>3035715.0562</v>
      </c>
      <c r="E686" s="8">
        <v>147519.0589</v>
      </c>
      <c r="F686" s="8">
        <f t="shared" si="10"/>
        <v>3183234.1151000001</v>
      </c>
    </row>
    <row r="687" spans="1:6" x14ac:dyDescent="0.35">
      <c r="A687" s="6">
        <v>682</v>
      </c>
      <c r="B687" s="6" t="s">
        <v>116</v>
      </c>
      <c r="C687" s="6" t="s">
        <v>746</v>
      </c>
      <c r="D687" s="8">
        <v>3290020.486</v>
      </c>
      <c r="E687" s="8">
        <v>159876.9044</v>
      </c>
      <c r="F687" s="8">
        <f t="shared" si="10"/>
        <v>3449897.3903999999</v>
      </c>
    </row>
    <row r="688" spans="1:6" x14ac:dyDescent="0.35">
      <c r="A688" s="6">
        <v>683</v>
      </c>
      <c r="B688" s="6" t="s">
        <v>116</v>
      </c>
      <c r="C688" s="6" t="s">
        <v>748</v>
      </c>
      <c r="D688" s="8">
        <v>3187407.5063</v>
      </c>
      <c r="E688" s="8">
        <v>154890.47779999999</v>
      </c>
      <c r="F688" s="8">
        <f t="shared" si="10"/>
        <v>3342297.9841</v>
      </c>
    </row>
    <row r="689" spans="1:6" x14ac:dyDescent="0.35">
      <c r="A689" s="6">
        <v>684</v>
      </c>
      <c r="B689" s="6" t="s">
        <v>116</v>
      </c>
      <c r="C689" s="6" t="s">
        <v>750</v>
      </c>
      <c r="D689" s="8">
        <v>3040234.4482</v>
      </c>
      <c r="E689" s="8">
        <v>147738.6765</v>
      </c>
      <c r="F689" s="8">
        <f t="shared" si="10"/>
        <v>3187973.1247</v>
      </c>
    </row>
    <row r="690" spans="1:6" x14ac:dyDescent="0.35">
      <c r="A690" s="6">
        <v>685</v>
      </c>
      <c r="B690" s="6" t="s">
        <v>116</v>
      </c>
      <c r="C690" s="6" t="s">
        <v>752</v>
      </c>
      <c r="D690" s="8">
        <v>3565164.2067</v>
      </c>
      <c r="E690" s="8">
        <v>173247.3763</v>
      </c>
      <c r="F690" s="8">
        <f t="shared" si="10"/>
        <v>3738411.5830000001</v>
      </c>
    </row>
    <row r="691" spans="1:6" x14ac:dyDescent="0.35">
      <c r="A691" s="6">
        <v>686</v>
      </c>
      <c r="B691" s="6" t="s">
        <v>116</v>
      </c>
      <c r="C691" s="6" t="s">
        <v>754</v>
      </c>
      <c r="D691" s="8">
        <v>3175136.281</v>
      </c>
      <c r="E691" s="8">
        <v>154294.16380000001</v>
      </c>
      <c r="F691" s="8">
        <f t="shared" si="10"/>
        <v>3329430.4448000002</v>
      </c>
    </row>
    <row r="692" spans="1:6" x14ac:dyDescent="0.35">
      <c r="A692" s="6">
        <v>687</v>
      </c>
      <c r="B692" s="6" t="s">
        <v>116</v>
      </c>
      <c r="C692" s="6" t="s">
        <v>756</v>
      </c>
      <c r="D692" s="8">
        <v>3038877.7988999998</v>
      </c>
      <c r="E692" s="8">
        <v>147672.75080000001</v>
      </c>
      <c r="F692" s="8">
        <f t="shared" si="10"/>
        <v>3186550.5496999999</v>
      </c>
    </row>
    <row r="693" spans="1:6" x14ac:dyDescent="0.35">
      <c r="A693" s="6">
        <v>688</v>
      </c>
      <c r="B693" s="6" t="s">
        <v>116</v>
      </c>
      <c r="C693" s="6" t="s">
        <v>758</v>
      </c>
      <c r="D693" s="8">
        <v>3607676.1461</v>
      </c>
      <c r="E693" s="8">
        <v>175313.22270000001</v>
      </c>
      <c r="F693" s="8">
        <f t="shared" si="10"/>
        <v>3782989.3687999998</v>
      </c>
    </row>
    <row r="694" spans="1:6" x14ac:dyDescent="0.35">
      <c r="A694" s="6">
        <v>689</v>
      </c>
      <c r="B694" s="6" t="s">
        <v>116</v>
      </c>
      <c r="C694" s="6" t="s">
        <v>760</v>
      </c>
      <c r="D694" s="8">
        <v>4417990.7216999996</v>
      </c>
      <c r="E694" s="8">
        <v>214690.05530000001</v>
      </c>
      <c r="F694" s="8">
        <f t="shared" si="10"/>
        <v>4632680.7769999998</v>
      </c>
    </row>
    <row r="695" spans="1:6" x14ac:dyDescent="0.35">
      <c r="A695" s="6">
        <v>690</v>
      </c>
      <c r="B695" s="6" t="s">
        <v>116</v>
      </c>
      <c r="C695" s="6" t="s">
        <v>762</v>
      </c>
      <c r="D695" s="8">
        <v>3566835.1387</v>
      </c>
      <c r="E695" s="8">
        <v>173328.57440000001</v>
      </c>
      <c r="F695" s="8">
        <f t="shared" si="10"/>
        <v>3740163.7130999998</v>
      </c>
    </row>
    <row r="696" spans="1:6" x14ac:dyDescent="0.35">
      <c r="A696" s="6">
        <v>691</v>
      </c>
      <c r="B696" s="6" t="s">
        <v>116</v>
      </c>
      <c r="C696" s="6" t="s">
        <v>764</v>
      </c>
      <c r="D696" s="8">
        <v>3599249.3968000002</v>
      </c>
      <c r="E696" s="8">
        <v>174903.7291</v>
      </c>
      <c r="F696" s="8">
        <f t="shared" si="10"/>
        <v>3774153.1259000003</v>
      </c>
    </row>
    <row r="697" spans="1:6" x14ac:dyDescent="0.35">
      <c r="A697" s="6">
        <v>692</v>
      </c>
      <c r="B697" s="6" t="s">
        <v>116</v>
      </c>
      <c r="C697" s="6" t="s">
        <v>766</v>
      </c>
      <c r="D697" s="8">
        <v>2472845.1058999998</v>
      </c>
      <c r="E697" s="8">
        <v>120166.6744</v>
      </c>
      <c r="F697" s="8">
        <f t="shared" si="10"/>
        <v>2593011.7802999998</v>
      </c>
    </row>
    <row r="698" spans="1:6" x14ac:dyDescent="0.35">
      <c r="A698" s="6">
        <v>693</v>
      </c>
      <c r="B698" s="6" t="s">
        <v>116</v>
      </c>
      <c r="C698" s="6" t="s">
        <v>768</v>
      </c>
      <c r="D698" s="8">
        <v>3042846.4654999999</v>
      </c>
      <c r="E698" s="8">
        <v>147865.60620000001</v>
      </c>
      <c r="F698" s="8">
        <f t="shared" si="10"/>
        <v>3190712.0716999997</v>
      </c>
    </row>
    <row r="699" spans="1:6" x14ac:dyDescent="0.35">
      <c r="A699" s="6">
        <v>694</v>
      </c>
      <c r="B699" s="6" t="s">
        <v>116</v>
      </c>
      <c r="C699" s="6" t="s">
        <v>770</v>
      </c>
      <c r="D699" s="8">
        <v>2411755.8415000001</v>
      </c>
      <c r="E699" s="8">
        <v>117198.0721</v>
      </c>
      <c r="F699" s="8">
        <f t="shared" si="10"/>
        <v>2528953.9136000001</v>
      </c>
    </row>
    <row r="700" spans="1:6" x14ac:dyDescent="0.35">
      <c r="A700" s="6">
        <v>695</v>
      </c>
      <c r="B700" s="6" t="s">
        <v>116</v>
      </c>
      <c r="C700" s="6" t="s">
        <v>772</v>
      </c>
      <c r="D700" s="8">
        <v>2608722.4912999999</v>
      </c>
      <c r="E700" s="8">
        <v>126769.56819999999</v>
      </c>
      <c r="F700" s="8">
        <f t="shared" si="10"/>
        <v>2735492.0595</v>
      </c>
    </row>
    <row r="701" spans="1:6" x14ac:dyDescent="0.35">
      <c r="A701" s="6">
        <v>696</v>
      </c>
      <c r="B701" s="6" t="s">
        <v>116</v>
      </c>
      <c r="C701" s="6" t="s">
        <v>774</v>
      </c>
      <c r="D701" s="8">
        <v>2694335.5148999998</v>
      </c>
      <c r="E701" s="8">
        <v>130929.8904</v>
      </c>
      <c r="F701" s="8">
        <f t="shared" si="10"/>
        <v>2825265.4052999998</v>
      </c>
    </row>
    <row r="702" spans="1:6" x14ac:dyDescent="0.35">
      <c r="A702" s="6">
        <v>697</v>
      </c>
      <c r="B702" s="6" t="s">
        <v>116</v>
      </c>
      <c r="C702" s="6" t="s">
        <v>776</v>
      </c>
      <c r="D702" s="8">
        <v>5003730.8865999999</v>
      </c>
      <c r="E702" s="8">
        <v>243153.80650000001</v>
      </c>
      <c r="F702" s="8">
        <f t="shared" si="10"/>
        <v>5246884.6930999998</v>
      </c>
    </row>
    <row r="703" spans="1:6" x14ac:dyDescent="0.35">
      <c r="A703" s="6">
        <v>698</v>
      </c>
      <c r="B703" s="6" t="s">
        <v>116</v>
      </c>
      <c r="C703" s="6" t="s">
        <v>778</v>
      </c>
      <c r="D703" s="8">
        <v>2961639.1565999999</v>
      </c>
      <c r="E703" s="8">
        <v>143919.3775</v>
      </c>
      <c r="F703" s="8">
        <f t="shared" si="10"/>
        <v>3105558.5340999998</v>
      </c>
    </row>
    <row r="704" spans="1:6" x14ac:dyDescent="0.35">
      <c r="A704" s="6">
        <v>699</v>
      </c>
      <c r="B704" s="6" t="s">
        <v>117</v>
      </c>
      <c r="C704" s="6" t="s">
        <v>782</v>
      </c>
      <c r="D704" s="8">
        <v>2774798.3324000002</v>
      </c>
      <c r="E704" s="8">
        <v>134839.94080000001</v>
      </c>
      <c r="F704" s="8">
        <f t="shared" si="10"/>
        <v>2909638.2732000002</v>
      </c>
    </row>
    <row r="705" spans="1:6" x14ac:dyDescent="0.35">
      <c r="A705" s="6">
        <v>700</v>
      </c>
      <c r="B705" s="6" t="s">
        <v>117</v>
      </c>
      <c r="C705" s="6" t="s">
        <v>784</v>
      </c>
      <c r="D705" s="8">
        <v>3158650.2730999999</v>
      </c>
      <c r="E705" s="8">
        <v>153493.0344</v>
      </c>
      <c r="F705" s="8">
        <f t="shared" si="10"/>
        <v>3312143.3075000001</v>
      </c>
    </row>
    <row r="706" spans="1:6" x14ac:dyDescent="0.35">
      <c r="A706" s="6">
        <v>701</v>
      </c>
      <c r="B706" s="6" t="s">
        <v>117</v>
      </c>
      <c r="C706" s="6" t="s">
        <v>786</v>
      </c>
      <c r="D706" s="8">
        <v>3403970.7302000001</v>
      </c>
      <c r="E706" s="8">
        <v>165414.2597</v>
      </c>
      <c r="F706" s="8">
        <f t="shared" si="10"/>
        <v>3569384.9898999999</v>
      </c>
    </row>
    <row r="707" spans="1:6" x14ac:dyDescent="0.35">
      <c r="A707" s="6">
        <v>702</v>
      </c>
      <c r="B707" s="6" t="s">
        <v>117</v>
      </c>
      <c r="C707" s="6" t="s">
        <v>788</v>
      </c>
      <c r="D707" s="8">
        <v>3695903.1390999998</v>
      </c>
      <c r="E707" s="8">
        <v>179600.56950000001</v>
      </c>
      <c r="F707" s="8">
        <f t="shared" si="10"/>
        <v>3875503.7086</v>
      </c>
    </row>
    <row r="708" spans="1:6" x14ac:dyDescent="0.35">
      <c r="A708" s="6">
        <v>703</v>
      </c>
      <c r="B708" s="6" t="s">
        <v>117</v>
      </c>
      <c r="C708" s="6" t="s">
        <v>790</v>
      </c>
      <c r="D708" s="8">
        <v>3476754.2492999998</v>
      </c>
      <c r="E708" s="8">
        <v>168951.1385</v>
      </c>
      <c r="F708" s="8">
        <f t="shared" si="10"/>
        <v>3645705.3877999997</v>
      </c>
    </row>
    <row r="709" spans="1:6" x14ac:dyDescent="0.35">
      <c r="A709" s="6">
        <v>704</v>
      </c>
      <c r="B709" s="6" t="s">
        <v>117</v>
      </c>
      <c r="C709" s="6" t="s">
        <v>793</v>
      </c>
      <c r="D709" s="8">
        <v>3150332.8864000002</v>
      </c>
      <c r="E709" s="8">
        <v>153088.85519999999</v>
      </c>
      <c r="F709" s="8">
        <f t="shared" si="10"/>
        <v>3303421.7416000003</v>
      </c>
    </row>
    <row r="710" spans="1:6" x14ac:dyDescent="0.35">
      <c r="A710" s="6">
        <v>705</v>
      </c>
      <c r="B710" s="6" t="s">
        <v>117</v>
      </c>
      <c r="C710" s="6" t="s">
        <v>795</v>
      </c>
      <c r="D710" s="8">
        <v>3598129.6880000001</v>
      </c>
      <c r="E710" s="8">
        <v>174849.3174</v>
      </c>
      <c r="F710" s="8">
        <f t="shared" si="10"/>
        <v>3772979.0054000001</v>
      </c>
    </row>
    <row r="711" spans="1:6" x14ac:dyDescent="0.35">
      <c r="A711" s="6">
        <v>706</v>
      </c>
      <c r="B711" s="6" t="s">
        <v>117</v>
      </c>
      <c r="C711" s="6" t="s">
        <v>797</v>
      </c>
      <c r="D711" s="8">
        <v>3070322.6392999999</v>
      </c>
      <c r="E711" s="8">
        <v>149200.7971</v>
      </c>
      <c r="F711" s="8">
        <f t="shared" ref="F711:F774" si="11">D711+E711</f>
        <v>3219523.4364</v>
      </c>
    </row>
    <row r="712" spans="1:6" x14ac:dyDescent="0.35">
      <c r="A712" s="6">
        <v>707</v>
      </c>
      <c r="B712" s="6" t="s">
        <v>117</v>
      </c>
      <c r="C712" s="6" t="s">
        <v>799</v>
      </c>
      <c r="D712" s="8">
        <v>3475376.5342000001</v>
      </c>
      <c r="E712" s="8">
        <v>168884.18909999999</v>
      </c>
      <c r="F712" s="8">
        <f t="shared" si="11"/>
        <v>3644260.7233000002</v>
      </c>
    </row>
    <row r="713" spans="1:6" x14ac:dyDescent="0.35">
      <c r="A713" s="6">
        <v>708</v>
      </c>
      <c r="B713" s="6" t="s">
        <v>117</v>
      </c>
      <c r="C713" s="6" t="s">
        <v>801</v>
      </c>
      <c r="D713" s="8">
        <v>3137781.1641000002</v>
      </c>
      <c r="E713" s="8">
        <v>152478.9105</v>
      </c>
      <c r="F713" s="8">
        <f t="shared" si="11"/>
        <v>3290260.0745999999</v>
      </c>
    </row>
    <row r="714" spans="1:6" x14ac:dyDescent="0.35">
      <c r="A714" s="6">
        <v>709</v>
      </c>
      <c r="B714" s="6" t="s">
        <v>117</v>
      </c>
      <c r="C714" s="6" t="s">
        <v>803</v>
      </c>
      <c r="D714" s="8">
        <v>2909686.8080000002</v>
      </c>
      <c r="E714" s="8">
        <v>141394.77900000001</v>
      </c>
      <c r="F714" s="8">
        <f t="shared" si="11"/>
        <v>3051081.5870000003</v>
      </c>
    </row>
    <row r="715" spans="1:6" x14ac:dyDescent="0.35">
      <c r="A715" s="6">
        <v>710</v>
      </c>
      <c r="B715" s="6" t="s">
        <v>117</v>
      </c>
      <c r="C715" s="6" t="s">
        <v>805</v>
      </c>
      <c r="D715" s="8">
        <v>3464336.1642999998</v>
      </c>
      <c r="E715" s="8">
        <v>168347.68780000001</v>
      </c>
      <c r="F715" s="8">
        <f t="shared" si="11"/>
        <v>3632683.8520999998</v>
      </c>
    </row>
    <row r="716" spans="1:6" x14ac:dyDescent="0.35">
      <c r="A716" s="6">
        <v>711</v>
      </c>
      <c r="B716" s="6" t="s">
        <v>117</v>
      </c>
      <c r="C716" s="6" t="s">
        <v>807</v>
      </c>
      <c r="D716" s="8">
        <v>3634787.7170000002</v>
      </c>
      <c r="E716" s="8">
        <v>176630.696</v>
      </c>
      <c r="F716" s="8">
        <f t="shared" si="11"/>
        <v>3811418.4130000002</v>
      </c>
    </row>
    <row r="717" spans="1:6" x14ac:dyDescent="0.35">
      <c r="A717" s="6">
        <v>712</v>
      </c>
      <c r="B717" s="6" t="s">
        <v>117</v>
      </c>
      <c r="C717" s="6" t="s">
        <v>809</v>
      </c>
      <c r="D717" s="8">
        <v>3275136.2919000001</v>
      </c>
      <c r="E717" s="8">
        <v>159153.61439999999</v>
      </c>
      <c r="F717" s="8">
        <f t="shared" si="11"/>
        <v>3434289.9062999999</v>
      </c>
    </row>
    <row r="718" spans="1:6" x14ac:dyDescent="0.35">
      <c r="A718" s="6">
        <v>713</v>
      </c>
      <c r="B718" s="6" t="s">
        <v>117</v>
      </c>
      <c r="C718" s="6" t="s">
        <v>811</v>
      </c>
      <c r="D718" s="8">
        <v>2932683.9164999998</v>
      </c>
      <c r="E718" s="8">
        <v>142512.31200000001</v>
      </c>
      <c r="F718" s="8">
        <f t="shared" si="11"/>
        <v>3075196.2284999997</v>
      </c>
    </row>
    <row r="719" spans="1:6" x14ac:dyDescent="0.35">
      <c r="A719" s="6">
        <v>714</v>
      </c>
      <c r="B719" s="6" t="s">
        <v>117</v>
      </c>
      <c r="C719" s="6" t="s">
        <v>813</v>
      </c>
      <c r="D719" s="8">
        <v>3258909.4966000002</v>
      </c>
      <c r="E719" s="8">
        <v>158365.0814</v>
      </c>
      <c r="F719" s="8">
        <f t="shared" si="11"/>
        <v>3417274.5780000002</v>
      </c>
    </row>
    <row r="720" spans="1:6" x14ac:dyDescent="0.35">
      <c r="A720" s="6">
        <v>715</v>
      </c>
      <c r="B720" s="6" t="s">
        <v>117</v>
      </c>
      <c r="C720" s="6" t="s">
        <v>815</v>
      </c>
      <c r="D720" s="8">
        <v>3232582.4012000002</v>
      </c>
      <c r="E720" s="8">
        <v>157085.72930000001</v>
      </c>
      <c r="F720" s="8">
        <f t="shared" si="11"/>
        <v>3389668.1305</v>
      </c>
    </row>
    <row r="721" spans="1:6" x14ac:dyDescent="0.35">
      <c r="A721" s="6">
        <v>716</v>
      </c>
      <c r="B721" s="6" t="s">
        <v>117</v>
      </c>
      <c r="C721" s="6" t="s">
        <v>817</v>
      </c>
      <c r="D721" s="8">
        <v>3619575.89</v>
      </c>
      <c r="E721" s="8">
        <v>175891.48490000001</v>
      </c>
      <c r="F721" s="8">
        <f t="shared" si="11"/>
        <v>3795467.3749000002</v>
      </c>
    </row>
    <row r="722" spans="1:6" x14ac:dyDescent="0.35">
      <c r="A722" s="6">
        <v>717</v>
      </c>
      <c r="B722" s="6" t="s">
        <v>117</v>
      </c>
      <c r="C722" s="6" t="s">
        <v>819</v>
      </c>
      <c r="D722" s="8">
        <v>3337103.1013000002</v>
      </c>
      <c r="E722" s="8">
        <v>162164.86060000001</v>
      </c>
      <c r="F722" s="8">
        <f t="shared" si="11"/>
        <v>3499267.9619000005</v>
      </c>
    </row>
    <row r="723" spans="1:6" x14ac:dyDescent="0.35">
      <c r="A723" s="6">
        <v>718</v>
      </c>
      <c r="B723" s="6" t="s">
        <v>117</v>
      </c>
      <c r="C723" s="6" t="s">
        <v>821</v>
      </c>
      <c r="D723" s="8">
        <v>3036812.5134999999</v>
      </c>
      <c r="E723" s="8">
        <v>147572.38930000001</v>
      </c>
      <c r="F723" s="8">
        <f t="shared" si="11"/>
        <v>3184384.9027999998</v>
      </c>
    </row>
    <row r="724" spans="1:6" x14ac:dyDescent="0.35">
      <c r="A724" s="6">
        <v>719</v>
      </c>
      <c r="B724" s="6" t="s">
        <v>117</v>
      </c>
      <c r="C724" s="6" t="s">
        <v>823</v>
      </c>
      <c r="D724" s="8">
        <v>3130486.4594000001</v>
      </c>
      <c r="E724" s="8">
        <v>152124.42800000001</v>
      </c>
      <c r="F724" s="8">
        <f t="shared" si="11"/>
        <v>3282610.8873999999</v>
      </c>
    </row>
    <row r="725" spans="1:6" x14ac:dyDescent="0.35">
      <c r="A725" s="6">
        <v>720</v>
      </c>
      <c r="B725" s="6" t="s">
        <v>117</v>
      </c>
      <c r="C725" s="6" t="s">
        <v>825</v>
      </c>
      <c r="D725" s="8">
        <v>3012014.4045000002</v>
      </c>
      <c r="E725" s="8">
        <v>146367.33749999999</v>
      </c>
      <c r="F725" s="8">
        <f t="shared" si="11"/>
        <v>3158381.7420000001</v>
      </c>
    </row>
    <row r="726" spans="1:6" x14ac:dyDescent="0.35">
      <c r="A726" s="6">
        <v>721</v>
      </c>
      <c r="B726" s="6" t="s">
        <v>117</v>
      </c>
      <c r="C726" s="6" t="s">
        <v>827</v>
      </c>
      <c r="D726" s="8">
        <v>2823762.8412000001</v>
      </c>
      <c r="E726" s="8">
        <v>137219.34669999999</v>
      </c>
      <c r="F726" s="8">
        <f t="shared" si="11"/>
        <v>2960982.1879000003</v>
      </c>
    </row>
    <row r="727" spans="1:6" x14ac:dyDescent="0.35">
      <c r="A727" s="6">
        <v>722</v>
      </c>
      <c r="B727" s="6" t="s">
        <v>118</v>
      </c>
      <c r="C727" s="6" t="s">
        <v>831</v>
      </c>
      <c r="D727" s="8">
        <v>2802789.2951000002</v>
      </c>
      <c r="E727" s="8">
        <v>136200.1477</v>
      </c>
      <c r="F727" s="8">
        <f t="shared" si="11"/>
        <v>2938989.4428000003</v>
      </c>
    </row>
    <row r="728" spans="1:6" x14ac:dyDescent="0.35">
      <c r="A728" s="6">
        <v>723</v>
      </c>
      <c r="B728" s="6" t="s">
        <v>118</v>
      </c>
      <c r="C728" s="6" t="s">
        <v>833</v>
      </c>
      <c r="D728" s="8">
        <v>4796217.9342</v>
      </c>
      <c r="E728" s="8">
        <v>233069.8181</v>
      </c>
      <c r="F728" s="8">
        <f t="shared" si="11"/>
        <v>5029287.7522999998</v>
      </c>
    </row>
    <row r="729" spans="1:6" x14ac:dyDescent="0.35">
      <c r="A729" s="6">
        <v>724</v>
      </c>
      <c r="B729" s="6" t="s">
        <v>118</v>
      </c>
      <c r="C729" s="6" t="s">
        <v>835</v>
      </c>
      <c r="D729" s="8">
        <v>3294119.4739000001</v>
      </c>
      <c r="E729" s="8">
        <v>160076.09270000001</v>
      </c>
      <c r="F729" s="8">
        <f t="shared" si="11"/>
        <v>3454195.5666</v>
      </c>
    </row>
    <row r="730" spans="1:6" x14ac:dyDescent="0.35">
      <c r="A730" s="6">
        <v>725</v>
      </c>
      <c r="B730" s="6" t="s">
        <v>118</v>
      </c>
      <c r="C730" s="6" t="s">
        <v>837</v>
      </c>
      <c r="D730" s="8">
        <v>3933198.3517999998</v>
      </c>
      <c r="E730" s="8">
        <v>191131.81200000001</v>
      </c>
      <c r="F730" s="8">
        <f t="shared" si="11"/>
        <v>4124330.1637999997</v>
      </c>
    </row>
    <row r="731" spans="1:6" x14ac:dyDescent="0.35">
      <c r="A731" s="6">
        <v>726</v>
      </c>
      <c r="B731" s="6" t="s">
        <v>118</v>
      </c>
      <c r="C731" s="6" t="s">
        <v>839</v>
      </c>
      <c r="D731" s="8">
        <v>4249213.0097000003</v>
      </c>
      <c r="E731" s="8">
        <v>206488.3866</v>
      </c>
      <c r="F731" s="8">
        <f t="shared" si="11"/>
        <v>4455701.3963000001</v>
      </c>
    </row>
    <row r="732" spans="1:6" x14ac:dyDescent="0.35">
      <c r="A732" s="6">
        <v>727</v>
      </c>
      <c r="B732" s="6" t="s">
        <v>118</v>
      </c>
      <c r="C732" s="6" t="s">
        <v>841</v>
      </c>
      <c r="D732" s="8">
        <v>2943644.3143000002</v>
      </c>
      <c r="E732" s="8">
        <v>143044.9271</v>
      </c>
      <c r="F732" s="8">
        <f t="shared" si="11"/>
        <v>3086689.2414000002</v>
      </c>
    </row>
    <row r="733" spans="1:6" x14ac:dyDescent="0.35">
      <c r="A733" s="6">
        <v>728</v>
      </c>
      <c r="B733" s="6" t="s">
        <v>118</v>
      </c>
      <c r="C733" s="6" t="s">
        <v>843</v>
      </c>
      <c r="D733" s="8">
        <v>2831279.8325999998</v>
      </c>
      <c r="E733" s="8">
        <v>137584.6312</v>
      </c>
      <c r="F733" s="8">
        <f t="shared" si="11"/>
        <v>2968864.4638</v>
      </c>
    </row>
    <row r="734" spans="1:6" x14ac:dyDescent="0.35">
      <c r="A734" s="6">
        <v>729</v>
      </c>
      <c r="B734" s="6" t="s">
        <v>118</v>
      </c>
      <c r="C734" s="6" t="s">
        <v>845</v>
      </c>
      <c r="D734" s="8">
        <v>4394533.5029999996</v>
      </c>
      <c r="E734" s="8">
        <v>213550.1635</v>
      </c>
      <c r="F734" s="8">
        <f t="shared" si="11"/>
        <v>4608083.6664999994</v>
      </c>
    </row>
    <row r="735" spans="1:6" x14ac:dyDescent="0.35">
      <c r="A735" s="6">
        <v>730</v>
      </c>
      <c r="B735" s="6" t="s">
        <v>118</v>
      </c>
      <c r="C735" s="6" t="s">
        <v>847</v>
      </c>
      <c r="D735" s="8">
        <v>3128201.5436999998</v>
      </c>
      <c r="E735" s="8">
        <v>152013.39360000001</v>
      </c>
      <c r="F735" s="8">
        <f t="shared" si="11"/>
        <v>3280214.9372999999</v>
      </c>
    </row>
    <row r="736" spans="1:6" x14ac:dyDescent="0.35">
      <c r="A736" s="6">
        <v>731</v>
      </c>
      <c r="B736" s="6" t="s">
        <v>118</v>
      </c>
      <c r="C736" s="6" t="s">
        <v>850</v>
      </c>
      <c r="D736" s="8">
        <v>2888261.3382000001</v>
      </c>
      <c r="E736" s="8">
        <v>140353.61900000001</v>
      </c>
      <c r="F736" s="8">
        <f t="shared" si="11"/>
        <v>3028614.9572000001</v>
      </c>
    </row>
    <row r="737" spans="1:6" x14ac:dyDescent="0.35">
      <c r="A737" s="6">
        <v>732</v>
      </c>
      <c r="B737" s="6" t="s">
        <v>118</v>
      </c>
      <c r="C737" s="6" t="s">
        <v>852</v>
      </c>
      <c r="D737" s="8">
        <v>4310204.4528999999</v>
      </c>
      <c r="E737" s="8">
        <v>209452.23540000001</v>
      </c>
      <c r="F737" s="8">
        <f t="shared" si="11"/>
        <v>4519656.6882999996</v>
      </c>
    </row>
    <row r="738" spans="1:6" x14ac:dyDescent="0.35">
      <c r="A738" s="6">
        <v>733</v>
      </c>
      <c r="B738" s="6" t="s">
        <v>118</v>
      </c>
      <c r="C738" s="6" t="s">
        <v>854</v>
      </c>
      <c r="D738" s="8">
        <v>3411666.1723000002</v>
      </c>
      <c r="E738" s="8">
        <v>165788.21580000001</v>
      </c>
      <c r="F738" s="8">
        <f t="shared" si="11"/>
        <v>3577454.3881000001</v>
      </c>
    </row>
    <row r="739" spans="1:6" x14ac:dyDescent="0.35">
      <c r="A739" s="6">
        <v>734</v>
      </c>
      <c r="B739" s="6" t="s">
        <v>118</v>
      </c>
      <c r="C739" s="6" t="s">
        <v>856</v>
      </c>
      <c r="D739" s="8">
        <v>2932281.5581999999</v>
      </c>
      <c r="E739" s="8">
        <v>142492.75959999999</v>
      </c>
      <c r="F739" s="8">
        <f t="shared" si="11"/>
        <v>3074774.3177999998</v>
      </c>
    </row>
    <row r="740" spans="1:6" x14ac:dyDescent="0.35">
      <c r="A740" s="6">
        <v>735</v>
      </c>
      <c r="B740" s="6" t="s">
        <v>118</v>
      </c>
      <c r="C740" s="6" t="s">
        <v>858</v>
      </c>
      <c r="D740" s="8">
        <v>4200076.8816</v>
      </c>
      <c r="E740" s="8">
        <v>204100.641</v>
      </c>
      <c r="F740" s="8">
        <f t="shared" si="11"/>
        <v>4404177.5225999998</v>
      </c>
    </row>
    <row r="741" spans="1:6" x14ac:dyDescent="0.35">
      <c r="A741" s="6">
        <v>736</v>
      </c>
      <c r="B741" s="6" t="s">
        <v>118</v>
      </c>
      <c r="C741" s="6" t="s">
        <v>860</v>
      </c>
      <c r="D741" s="8">
        <v>2784286.804</v>
      </c>
      <c r="E741" s="8">
        <v>135301.02840000001</v>
      </c>
      <c r="F741" s="8">
        <f t="shared" si="11"/>
        <v>2919587.8324000002</v>
      </c>
    </row>
    <row r="742" spans="1:6" x14ac:dyDescent="0.35">
      <c r="A742" s="6">
        <v>737</v>
      </c>
      <c r="B742" s="6" t="s">
        <v>118</v>
      </c>
      <c r="C742" s="6" t="s">
        <v>862</v>
      </c>
      <c r="D742" s="8">
        <v>3020393.4289000002</v>
      </c>
      <c r="E742" s="8">
        <v>146774.51209999999</v>
      </c>
      <c r="F742" s="8">
        <f t="shared" si="11"/>
        <v>3167167.9410000001</v>
      </c>
    </row>
    <row r="743" spans="1:6" x14ac:dyDescent="0.35">
      <c r="A743" s="6">
        <v>738</v>
      </c>
      <c r="B743" s="6" t="s">
        <v>119</v>
      </c>
      <c r="C743" s="6" t="s">
        <v>866</v>
      </c>
      <c r="D743" s="8">
        <v>3121396.9981</v>
      </c>
      <c r="E743" s="8">
        <v>151682.73009999999</v>
      </c>
      <c r="F743" s="8">
        <f t="shared" si="11"/>
        <v>3273079.7281999998</v>
      </c>
    </row>
    <row r="744" spans="1:6" x14ac:dyDescent="0.35">
      <c r="A744" s="6">
        <v>739</v>
      </c>
      <c r="B744" s="6" t="s">
        <v>119</v>
      </c>
      <c r="C744" s="6" t="s">
        <v>868</v>
      </c>
      <c r="D744" s="8">
        <v>3454134.807</v>
      </c>
      <c r="E744" s="8">
        <v>167851.95800000001</v>
      </c>
      <c r="F744" s="8">
        <f t="shared" si="11"/>
        <v>3621986.7650000001</v>
      </c>
    </row>
    <row r="745" spans="1:6" x14ac:dyDescent="0.35">
      <c r="A745" s="6">
        <v>740</v>
      </c>
      <c r="B745" s="6" t="s">
        <v>119</v>
      </c>
      <c r="C745" s="6" t="s">
        <v>870</v>
      </c>
      <c r="D745" s="8">
        <v>2892112.1982999998</v>
      </c>
      <c r="E745" s="8">
        <v>140540.74960000001</v>
      </c>
      <c r="F745" s="8">
        <f t="shared" si="11"/>
        <v>3032652.9479</v>
      </c>
    </row>
    <row r="746" spans="1:6" x14ac:dyDescent="0.35">
      <c r="A746" s="6">
        <v>741</v>
      </c>
      <c r="B746" s="6" t="s">
        <v>119</v>
      </c>
      <c r="C746" s="6" t="s">
        <v>872</v>
      </c>
      <c r="D746" s="8">
        <v>3238111.2514</v>
      </c>
      <c r="E746" s="8">
        <v>157354.40100000001</v>
      </c>
      <c r="F746" s="8">
        <f t="shared" si="11"/>
        <v>3395465.6524</v>
      </c>
    </row>
    <row r="747" spans="1:6" x14ac:dyDescent="0.35">
      <c r="A747" s="6">
        <v>742</v>
      </c>
      <c r="B747" s="6" t="s">
        <v>119</v>
      </c>
      <c r="C747" s="6" t="s">
        <v>874</v>
      </c>
      <c r="D747" s="8">
        <v>4541698.7470000004</v>
      </c>
      <c r="E747" s="8">
        <v>220701.5851</v>
      </c>
      <c r="F747" s="8">
        <f t="shared" si="11"/>
        <v>4762400.3321000002</v>
      </c>
    </row>
    <row r="748" spans="1:6" x14ac:dyDescent="0.35">
      <c r="A748" s="6">
        <v>743</v>
      </c>
      <c r="B748" s="6" t="s">
        <v>119</v>
      </c>
      <c r="C748" s="6" t="s">
        <v>876</v>
      </c>
      <c r="D748" s="8">
        <v>3763895.2420999999</v>
      </c>
      <c r="E748" s="8">
        <v>182904.61180000001</v>
      </c>
      <c r="F748" s="8">
        <f t="shared" si="11"/>
        <v>3946799.8539</v>
      </c>
    </row>
    <row r="749" spans="1:6" x14ac:dyDescent="0.35">
      <c r="A749" s="6">
        <v>744</v>
      </c>
      <c r="B749" s="6" t="s">
        <v>119</v>
      </c>
      <c r="C749" s="6" t="s">
        <v>878</v>
      </c>
      <c r="D749" s="8">
        <v>3465306.1000999999</v>
      </c>
      <c r="E749" s="8">
        <v>168394.82139999999</v>
      </c>
      <c r="F749" s="8">
        <f t="shared" si="11"/>
        <v>3633700.9214999997</v>
      </c>
    </row>
    <row r="750" spans="1:6" x14ac:dyDescent="0.35">
      <c r="A750" s="6">
        <v>745</v>
      </c>
      <c r="B750" s="6" t="s">
        <v>119</v>
      </c>
      <c r="C750" s="6" t="s">
        <v>880</v>
      </c>
      <c r="D750" s="8">
        <v>3010640.2201999999</v>
      </c>
      <c r="E750" s="8">
        <v>146300.55970000001</v>
      </c>
      <c r="F750" s="8">
        <f t="shared" si="11"/>
        <v>3156940.7799</v>
      </c>
    </row>
    <row r="751" spans="1:6" x14ac:dyDescent="0.35">
      <c r="A751" s="6">
        <v>746</v>
      </c>
      <c r="B751" s="6" t="s">
        <v>119</v>
      </c>
      <c r="C751" s="6" t="s">
        <v>882</v>
      </c>
      <c r="D751" s="8">
        <v>3970552.7217999999</v>
      </c>
      <c r="E751" s="8">
        <v>192947.0289</v>
      </c>
      <c r="F751" s="8">
        <f t="shared" si="11"/>
        <v>4163499.7506999997</v>
      </c>
    </row>
    <row r="752" spans="1:6" x14ac:dyDescent="0.35">
      <c r="A752" s="6">
        <v>747</v>
      </c>
      <c r="B752" s="6" t="s">
        <v>119</v>
      </c>
      <c r="C752" s="6" t="s">
        <v>884</v>
      </c>
      <c r="D752" s="8">
        <v>2800250.5372000001</v>
      </c>
      <c r="E752" s="8">
        <v>136076.77799999999</v>
      </c>
      <c r="F752" s="8">
        <f t="shared" si="11"/>
        <v>2936327.3152000001</v>
      </c>
    </row>
    <row r="753" spans="1:6" x14ac:dyDescent="0.35">
      <c r="A753" s="6">
        <v>748</v>
      </c>
      <c r="B753" s="6" t="s">
        <v>119</v>
      </c>
      <c r="C753" s="6" t="s">
        <v>886</v>
      </c>
      <c r="D753" s="8">
        <v>2682194.7940000002</v>
      </c>
      <c r="E753" s="8">
        <v>130339.9181</v>
      </c>
      <c r="F753" s="8">
        <f t="shared" si="11"/>
        <v>2812534.7121000001</v>
      </c>
    </row>
    <row r="754" spans="1:6" x14ac:dyDescent="0.35">
      <c r="A754" s="6">
        <v>749</v>
      </c>
      <c r="B754" s="6" t="s">
        <v>119</v>
      </c>
      <c r="C754" s="6" t="s">
        <v>888</v>
      </c>
      <c r="D754" s="8">
        <v>2875722.9981</v>
      </c>
      <c r="E754" s="8">
        <v>139744.32459999999</v>
      </c>
      <c r="F754" s="8">
        <f t="shared" si="11"/>
        <v>3015467.3226999999</v>
      </c>
    </row>
    <row r="755" spans="1:6" x14ac:dyDescent="0.35">
      <c r="A755" s="6">
        <v>750</v>
      </c>
      <c r="B755" s="6" t="s">
        <v>119</v>
      </c>
      <c r="C755" s="6" t="s">
        <v>890</v>
      </c>
      <c r="D755" s="8">
        <v>3127688.8813</v>
      </c>
      <c r="E755" s="8">
        <v>151988.481</v>
      </c>
      <c r="F755" s="8">
        <f t="shared" si="11"/>
        <v>3279677.3623000002</v>
      </c>
    </row>
    <row r="756" spans="1:6" x14ac:dyDescent="0.35">
      <c r="A756" s="6">
        <v>751</v>
      </c>
      <c r="B756" s="6" t="s">
        <v>119</v>
      </c>
      <c r="C756" s="6" t="s">
        <v>892</v>
      </c>
      <c r="D756" s="8">
        <v>3441665.8122</v>
      </c>
      <c r="E756" s="8">
        <v>167246.03339999999</v>
      </c>
      <c r="F756" s="8">
        <f t="shared" si="11"/>
        <v>3608911.8456000001</v>
      </c>
    </row>
    <row r="757" spans="1:6" x14ac:dyDescent="0.35">
      <c r="A757" s="6">
        <v>752</v>
      </c>
      <c r="B757" s="6" t="s">
        <v>119</v>
      </c>
      <c r="C757" s="6" t="s">
        <v>894</v>
      </c>
      <c r="D757" s="8">
        <v>3192110.6187</v>
      </c>
      <c r="E757" s="8">
        <v>155119.0232</v>
      </c>
      <c r="F757" s="8">
        <f t="shared" si="11"/>
        <v>3347229.6419000002</v>
      </c>
    </row>
    <row r="758" spans="1:6" x14ac:dyDescent="0.35">
      <c r="A758" s="6">
        <v>753</v>
      </c>
      <c r="B758" s="6" t="s">
        <v>119</v>
      </c>
      <c r="C758" s="6" t="s">
        <v>896</v>
      </c>
      <c r="D758" s="8">
        <v>3326726.3706999999</v>
      </c>
      <c r="E758" s="8">
        <v>161660.60860000001</v>
      </c>
      <c r="F758" s="8">
        <f t="shared" si="11"/>
        <v>3488386.9792999998</v>
      </c>
    </row>
    <row r="759" spans="1:6" x14ac:dyDescent="0.35">
      <c r="A759" s="6">
        <v>754</v>
      </c>
      <c r="B759" s="6" t="s">
        <v>119</v>
      </c>
      <c r="C759" s="6" t="s">
        <v>898</v>
      </c>
      <c r="D759" s="8">
        <v>3318820.9049999998</v>
      </c>
      <c r="E759" s="8">
        <v>161276.44639999999</v>
      </c>
      <c r="F759" s="8">
        <f t="shared" si="11"/>
        <v>3480097.3513999996</v>
      </c>
    </row>
    <row r="760" spans="1:6" x14ac:dyDescent="0.35">
      <c r="A760" s="6">
        <v>755</v>
      </c>
      <c r="B760" s="6" t="s">
        <v>120</v>
      </c>
      <c r="C760" s="6" t="s">
        <v>901</v>
      </c>
      <c r="D760" s="8">
        <v>3123907.9542</v>
      </c>
      <c r="E760" s="8">
        <v>151804.7488</v>
      </c>
      <c r="F760" s="8">
        <f t="shared" si="11"/>
        <v>3275712.7030000002</v>
      </c>
    </row>
    <row r="761" spans="1:6" x14ac:dyDescent="0.35">
      <c r="A761" s="6">
        <v>756</v>
      </c>
      <c r="B761" s="6" t="s">
        <v>120</v>
      </c>
      <c r="C761" s="6" t="s">
        <v>903</v>
      </c>
      <c r="D761" s="8">
        <v>3024723.6691000001</v>
      </c>
      <c r="E761" s="8">
        <v>146984.93789999999</v>
      </c>
      <c r="F761" s="8">
        <f t="shared" si="11"/>
        <v>3171708.6069999998</v>
      </c>
    </row>
    <row r="762" spans="1:6" x14ac:dyDescent="0.35">
      <c r="A762" s="6">
        <v>757</v>
      </c>
      <c r="B762" s="6" t="s">
        <v>120</v>
      </c>
      <c r="C762" s="6" t="s">
        <v>905</v>
      </c>
      <c r="D762" s="8">
        <v>3569669.3714999999</v>
      </c>
      <c r="E762" s="8">
        <v>173466.30249999999</v>
      </c>
      <c r="F762" s="8">
        <f t="shared" si="11"/>
        <v>3743135.6739999996</v>
      </c>
    </row>
    <row r="763" spans="1:6" x14ac:dyDescent="0.35">
      <c r="A763" s="6">
        <v>758</v>
      </c>
      <c r="B763" s="6" t="s">
        <v>120</v>
      </c>
      <c r="C763" s="6" t="s">
        <v>907</v>
      </c>
      <c r="D763" s="8">
        <v>3939873.5887000002</v>
      </c>
      <c r="E763" s="8">
        <v>191456.1918</v>
      </c>
      <c r="F763" s="8">
        <f t="shared" si="11"/>
        <v>4131329.7805000003</v>
      </c>
    </row>
    <row r="764" spans="1:6" x14ac:dyDescent="0.35">
      <c r="A764" s="6">
        <v>759</v>
      </c>
      <c r="B764" s="6" t="s">
        <v>120</v>
      </c>
      <c r="C764" s="6" t="s">
        <v>909</v>
      </c>
      <c r="D764" s="8">
        <v>3429240.0797999999</v>
      </c>
      <c r="E764" s="8">
        <v>166642.21109999999</v>
      </c>
      <c r="F764" s="8">
        <f t="shared" si="11"/>
        <v>3595882.2908999999</v>
      </c>
    </row>
    <row r="765" spans="1:6" x14ac:dyDescent="0.35">
      <c r="A765" s="6">
        <v>760</v>
      </c>
      <c r="B765" s="6" t="s">
        <v>120</v>
      </c>
      <c r="C765" s="6" t="s">
        <v>911</v>
      </c>
      <c r="D765" s="8">
        <v>4761697.4342</v>
      </c>
      <c r="E765" s="8">
        <v>231392.31159999999</v>
      </c>
      <c r="F765" s="8">
        <f t="shared" si="11"/>
        <v>4993089.7457999997</v>
      </c>
    </row>
    <row r="766" spans="1:6" x14ac:dyDescent="0.35">
      <c r="A766" s="6">
        <v>761</v>
      </c>
      <c r="B766" s="6" t="s">
        <v>120</v>
      </c>
      <c r="C766" s="6" t="s">
        <v>913</v>
      </c>
      <c r="D766" s="8">
        <v>3616302.6190999998</v>
      </c>
      <c r="E766" s="8">
        <v>175732.42189999999</v>
      </c>
      <c r="F766" s="8">
        <f t="shared" si="11"/>
        <v>3792035.0409999997</v>
      </c>
    </row>
    <row r="767" spans="1:6" x14ac:dyDescent="0.35">
      <c r="A767" s="6">
        <v>762</v>
      </c>
      <c r="B767" s="6" t="s">
        <v>120</v>
      </c>
      <c r="C767" s="6" t="s">
        <v>828</v>
      </c>
      <c r="D767" s="8">
        <v>3280971.1228999998</v>
      </c>
      <c r="E767" s="8">
        <v>159437.1551</v>
      </c>
      <c r="F767" s="8">
        <f t="shared" si="11"/>
        <v>3440408.2779999999</v>
      </c>
    </row>
    <row r="768" spans="1:6" x14ac:dyDescent="0.35">
      <c r="A768" s="6">
        <v>763</v>
      </c>
      <c r="B768" s="6" t="s">
        <v>120</v>
      </c>
      <c r="C768" s="6" t="s">
        <v>916</v>
      </c>
      <c r="D768" s="8">
        <v>3546822.5663999999</v>
      </c>
      <c r="E768" s="8">
        <v>172356.07339999999</v>
      </c>
      <c r="F768" s="8">
        <f t="shared" si="11"/>
        <v>3719178.6398</v>
      </c>
    </row>
    <row r="769" spans="1:6" x14ac:dyDescent="0.35">
      <c r="A769" s="6">
        <v>764</v>
      </c>
      <c r="B769" s="6" t="s">
        <v>120</v>
      </c>
      <c r="C769" s="6" t="s">
        <v>918</v>
      </c>
      <c r="D769" s="8">
        <v>4681516.5328000002</v>
      </c>
      <c r="E769" s="8">
        <v>227495.9607</v>
      </c>
      <c r="F769" s="8">
        <f t="shared" si="11"/>
        <v>4909012.4934999999</v>
      </c>
    </row>
    <row r="770" spans="1:6" x14ac:dyDescent="0.35">
      <c r="A770" s="6">
        <v>765</v>
      </c>
      <c r="B770" s="6" t="s">
        <v>120</v>
      </c>
      <c r="C770" s="6" t="s">
        <v>920</v>
      </c>
      <c r="D770" s="8">
        <v>2923045.1392000001</v>
      </c>
      <c r="E770" s="8">
        <v>142043.92050000001</v>
      </c>
      <c r="F770" s="8">
        <f t="shared" si="11"/>
        <v>3065089.0597000001</v>
      </c>
    </row>
    <row r="771" spans="1:6" x14ac:dyDescent="0.35">
      <c r="A771" s="6">
        <v>766</v>
      </c>
      <c r="B771" s="6" t="s">
        <v>120</v>
      </c>
      <c r="C771" s="6" t="s">
        <v>922</v>
      </c>
      <c r="D771" s="8">
        <v>3376165.4495999999</v>
      </c>
      <c r="E771" s="8">
        <v>164063.0759</v>
      </c>
      <c r="F771" s="8">
        <f t="shared" si="11"/>
        <v>3540228.5255</v>
      </c>
    </row>
    <row r="772" spans="1:6" x14ac:dyDescent="0.35">
      <c r="A772" s="6">
        <v>767</v>
      </c>
      <c r="B772" s="6" t="s">
        <v>120</v>
      </c>
      <c r="C772" s="6" t="s">
        <v>924</v>
      </c>
      <c r="D772" s="8">
        <v>3576936.3056000001</v>
      </c>
      <c r="E772" s="8">
        <v>173819.43549999999</v>
      </c>
      <c r="F772" s="8">
        <f t="shared" si="11"/>
        <v>3750755.7411000002</v>
      </c>
    </row>
    <row r="773" spans="1:6" x14ac:dyDescent="0.35">
      <c r="A773" s="6">
        <v>768</v>
      </c>
      <c r="B773" s="6" t="s">
        <v>120</v>
      </c>
      <c r="C773" s="6" t="s">
        <v>926</v>
      </c>
      <c r="D773" s="8">
        <v>3950393.4566000002</v>
      </c>
      <c r="E773" s="8">
        <v>191967.3995</v>
      </c>
      <c r="F773" s="8">
        <f t="shared" si="11"/>
        <v>4142360.8561</v>
      </c>
    </row>
    <row r="774" spans="1:6" x14ac:dyDescent="0.35">
      <c r="A774" s="6">
        <v>769</v>
      </c>
      <c r="B774" s="6" t="s">
        <v>930</v>
      </c>
      <c r="C774" s="6" t="s">
        <v>931</v>
      </c>
      <c r="D774" s="8">
        <v>2609514.4149000002</v>
      </c>
      <c r="E774" s="8">
        <v>126808.05130000001</v>
      </c>
      <c r="F774" s="8">
        <f t="shared" si="11"/>
        <v>2736322.4662000001</v>
      </c>
    </row>
    <row r="775" spans="1:6" x14ac:dyDescent="0.35">
      <c r="A775" s="6">
        <v>770</v>
      </c>
      <c r="B775" s="6" t="s">
        <v>930</v>
      </c>
      <c r="C775" s="6" t="s">
        <v>933</v>
      </c>
      <c r="D775" s="8">
        <v>6661472.6508999998</v>
      </c>
      <c r="E775" s="8">
        <v>323710.94059999997</v>
      </c>
      <c r="F775" s="8">
        <f>D775+E775</f>
        <v>6985183.5915000001</v>
      </c>
    </row>
    <row r="776" spans="1:6" x14ac:dyDescent="0.35">
      <c r="A776" s="6">
        <v>771</v>
      </c>
      <c r="B776" s="6" t="s">
        <v>930</v>
      </c>
      <c r="C776" s="6" t="s">
        <v>935</v>
      </c>
      <c r="D776" s="8">
        <v>3752225.3764999998</v>
      </c>
      <c r="E776" s="8">
        <v>182337.52050000001</v>
      </c>
      <c r="F776" s="8">
        <f>D776+E776</f>
        <v>3934562.8969999999</v>
      </c>
    </row>
    <row r="777" spans="1:6" x14ac:dyDescent="0.35">
      <c r="A777" s="6">
        <v>772</v>
      </c>
      <c r="B777" s="6" t="s">
        <v>930</v>
      </c>
      <c r="C777" s="6" t="s">
        <v>937</v>
      </c>
      <c r="D777" s="8">
        <v>3215706.8931</v>
      </c>
      <c r="E777" s="8">
        <v>156265.67240000001</v>
      </c>
      <c r="F777" s="8">
        <f>D777+E777</f>
        <v>3371972.5655</v>
      </c>
    </row>
    <row r="778" spans="1:6" x14ac:dyDescent="0.35">
      <c r="A778" s="6">
        <v>773</v>
      </c>
      <c r="B778" s="6" t="s">
        <v>930</v>
      </c>
      <c r="C778" s="6" t="s">
        <v>939</v>
      </c>
      <c r="D778" s="8">
        <v>3055468.3393000001</v>
      </c>
      <c r="E778" s="8">
        <v>148478.95980000001</v>
      </c>
      <c r="F778" s="8">
        <f>D778+E778</f>
        <v>3203947.2990999999</v>
      </c>
    </row>
    <row r="779" spans="1:6" x14ac:dyDescent="0.35">
      <c r="A779" s="6">
        <v>774</v>
      </c>
      <c r="B779" s="6" t="s">
        <v>930</v>
      </c>
      <c r="C779" s="6" t="s">
        <v>941</v>
      </c>
      <c r="D779" s="8">
        <v>3142970.6930999998</v>
      </c>
      <c r="E779" s="8">
        <v>152731.0931</v>
      </c>
      <c r="F779" s="8">
        <f>D779+E779</f>
        <v>3295701.7862</v>
      </c>
    </row>
    <row r="780" spans="1:6" x14ac:dyDescent="0.35">
      <c r="A780" s="9"/>
      <c r="B780" s="9"/>
      <c r="C780" s="9"/>
      <c r="D780" s="10">
        <f>SUM(D6:D779)</f>
        <v>2469415202.9638004</v>
      </c>
      <c r="E780" s="10">
        <f>SUM(E6:E779)</f>
        <v>120000000.00030006</v>
      </c>
      <c r="F780" s="10">
        <f>SUM(F6:F779)</f>
        <v>2589415202.9640999</v>
      </c>
    </row>
  </sheetData>
  <mergeCells count="3">
    <mergeCell ref="A1:F1"/>
    <mergeCell ref="A2:F2"/>
    <mergeCell ref="A3:F3"/>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MONTHENTRY</vt:lpstr>
      <vt:lpstr>Sum &amp; FG</vt:lpstr>
      <vt:lpstr>State Details</vt:lpstr>
      <vt:lpstr>LG Details</vt:lpstr>
      <vt:lpstr>Ecology to States</vt:lpstr>
      <vt:lpstr>SumSum</vt:lpstr>
      <vt:lpstr>Ecology to Individual LGCs (2)</vt:lpstr>
      <vt:lpstr>acctmonth</vt:lpstr>
      <vt:lpstr>previuosmonth</vt:lpstr>
      <vt:lpstr>SumSum!Print_Area</vt:lpstr>
    </vt:vector>
  </TitlesOfParts>
  <Company>OAGF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FUNDS</dc:creator>
  <cp:lastModifiedBy>Mikael Chenko</cp:lastModifiedBy>
  <cp:lastPrinted>2022-11-01T10:50:00Z</cp:lastPrinted>
  <dcterms:created xsi:type="dcterms:W3CDTF">2003-11-12T08:54:00Z</dcterms:created>
  <dcterms:modified xsi:type="dcterms:W3CDTF">2023-02-07T10:57:23Z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ADA87FA5FB9C49BA8E6D4D86452D3B20</vt:lpwstr>
  </property>
  <property fmtid="{D5CDD505-2E9C-101B-9397-08002B2CF9AE}" pid="3" name="KSOProductBuildVer">
    <vt:lpwstr>1033-11.2.0.11417</vt:lpwstr>
  </property>
</Properties>
</file>